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usiness Office Shared\ARP\FS10-A No 2\"/>
    </mc:Choice>
  </mc:AlternateContent>
  <xr:revisionPtr revIDLastSave="0" documentId="13_ncr:1_{4408223C-4892-4DA0-AC68-A9B1919C8F02}" xr6:coauthVersionLast="36" xr6:coauthVersionMax="36" xr10:uidLastSave="{00000000-0000-0000-0000-000000000000}"/>
  <bookViews>
    <workbookView xWindow="0" yWindow="0" windowWidth="23040" windowHeight="8484" activeTab="1" xr2:uid="{D97BFBA3-D0C2-441D-8166-586F6558751D}"/>
  </bookViews>
  <sheets>
    <sheet name="Sheet1" sheetId="1" r:id="rId1"/>
    <sheet name="Learning Loss total" sheetId="2" r:id="rId2"/>
  </sheets>
  <definedNames>
    <definedName name="_xlnm.Print_Area" localSheetId="1">'Learning Loss total'!$A$1:$J$72</definedName>
    <definedName name="_xlnm.Print_Area" localSheetId="0">Sheet1!$A$1:$J$71</definedName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4" i="2" l="1"/>
  <c r="L73" i="2"/>
  <c r="L30" i="2"/>
  <c r="G21" i="2" l="1"/>
  <c r="K36" i="2" l="1"/>
  <c r="E83" i="2"/>
  <c r="E82" i="2"/>
  <c r="E81" i="2"/>
  <c r="E80" i="2"/>
  <c r="E79" i="2"/>
  <c r="E78" i="2"/>
  <c r="E77" i="2"/>
  <c r="E76" i="2"/>
  <c r="E75" i="2"/>
  <c r="E74" i="2"/>
  <c r="E73" i="2"/>
  <c r="E72" i="2"/>
  <c r="E70" i="2"/>
  <c r="E68" i="2"/>
  <c r="E67" i="2"/>
  <c r="E66" i="2"/>
  <c r="E65" i="2"/>
  <c r="E64" i="2"/>
  <c r="E63" i="2"/>
  <c r="E62" i="2"/>
  <c r="J36" i="2"/>
  <c r="H36" i="2"/>
  <c r="E61" i="2"/>
  <c r="J61" i="2" s="1"/>
  <c r="E60" i="2"/>
  <c r="J60" i="2" s="1"/>
  <c r="I59" i="2"/>
  <c r="J59" i="2" s="1"/>
  <c r="E59" i="2"/>
  <c r="I58" i="2"/>
  <c r="J58" i="2" s="1"/>
  <c r="E58" i="2"/>
  <c r="E57" i="2"/>
  <c r="J57" i="2" s="1"/>
  <c r="E56" i="2"/>
  <c r="J56" i="2" s="1"/>
  <c r="I55" i="2"/>
  <c r="E55" i="2"/>
  <c r="D55" i="2"/>
  <c r="I35" i="2"/>
  <c r="D35" i="2"/>
  <c r="E35" i="2" s="1"/>
  <c r="I34" i="2"/>
  <c r="E34" i="2"/>
  <c r="H33" i="2"/>
  <c r="I33" i="2" s="1"/>
  <c r="D33" i="2"/>
  <c r="E33" i="2" s="1"/>
  <c r="I54" i="2"/>
  <c r="J54" i="2" s="1"/>
  <c r="E54" i="2"/>
  <c r="I53" i="2"/>
  <c r="E53" i="2"/>
  <c r="E52" i="2"/>
  <c r="J52" i="2" s="1"/>
  <c r="I51" i="2"/>
  <c r="E51" i="2"/>
  <c r="H50" i="2"/>
  <c r="E50" i="2"/>
  <c r="J50" i="2" s="1"/>
  <c r="H32" i="2"/>
  <c r="E32" i="2"/>
  <c r="J32" i="2" s="1"/>
  <c r="H31" i="2"/>
  <c r="E31" i="2"/>
  <c r="J31" i="2" s="1"/>
  <c r="E49" i="2"/>
  <c r="J49" i="2" s="1"/>
  <c r="E48" i="2"/>
  <c r="J48" i="2" s="1"/>
  <c r="E47" i="2"/>
  <c r="E46" i="2"/>
  <c r="J30" i="2"/>
  <c r="I30" i="2"/>
  <c r="E30" i="2"/>
  <c r="J45" i="2"/>
  <c r="I44" i="2"/>
  <c r="E44" i="2"/>
  <c r="I43" i="2"/>
  <c r="J43" i="2" s="1"/>
  <c r="E43" i="2"/>
  <c r="E42" i="2"/>
  <c r="I41" i="2"/>
  <c r="E41" i="2"/>
  <c r="J41" i="2" s="1"/>
  <c r="E40" i="2"/>
  <c r="J40" i="2" s="1"/>
  <c r="E39" i="2"/>
  <c r="J39" i="2" s="1"/>
  <c r="I29" i="2"/>
  <c r="J29" i="2" s="1"/>
  <c r="E29" i="2"/>
  <c r="I28" i="2"/>
  <c r="E28" i="2"/>
  <c r="I27" i="2"/>
  <c r="J27" i="2" s="1"/>
  <c r="E27" i="2"/>
  <c r="I26" i="2"/>
  <c r="E26" i="2"/>
  <c r="J26" i="2" s="1"/>
  <c r="H25" i="2"/>
  <c r="E25" i="2"/>
  <c r="J25" i="2" s="1"/>
  <c r="I24" i="2"/>
  <c r="E24" i="2"/>
  <c r="I23" i="2"/>
  <c r="E23" i="2"/>
  <c r="E22" i="2"/>
  <c r="J22" i="2" s="1"/>
  <c r="E38" i="2"/>
  <c r="J38" i="2" s="1"/>
  <c r="I21" i="2"/>
  <c r="J21" i="2" s="1"/>
  <c r="I20" i="2"/>
  <c r="E20" i="2"/>
  <c r="J20" i="2" s="1"/>
  <c r="I19" i="2"/>
  <c r="J19" i="2" s="1"/>
  <c r="E19" i="2"/>
  <c r="H18" i="2"/>
  <c r="I18" i="2" s="1"/>
  <c r="J18" i="2" s="1"/>
  <c r="E18" i="2"/>
  <c r="E17" i="2"/>
  <c r="J17" i="2" s="1"/>
  <c r="E16" i="2"/>
  <c r="J16" i="2" s="1"/>
  <c r="H15" i="2"/>
  <c r="E15" i="2"/>
  <c r="J15" i="2" s="1"/>
  <c r="E14" i="2"/>
  <c r="J14" i="2" s="1"/>
  <c r="J13" i="2"/>
  <c r="H13" i="2"/>
  <c r="E13" i="2"/>
  <c r="H12" i="2"/>
  <c r="E12" i="2"/>
  <c r="J12" i="2" s="1"/>
  <c r="H11" i="2"/>
  <c r="E11" i="2"/>
  <c r="J11" i="2" s="1"/>
  <c r="I10" i="2"/>
  <c r="E10" i="2"/>
  <c r="I9" i="2"/>
  <c r="I69" i="2" s="1"/>
  <c r="E9" i="2"/>
  <c r="E37" i="2"/>
  <c r="J51" i="2" l="1"/>
  <c r="J34" i="2"/>
  <c r="J10" i="2"/>
  <c r="J23" i="2"/>
  <c r="J24" i="2"/>
  <c r="J28" i="2"/>
  <c r="J53" i="2"/>
  <c r="J55" i="2"/>
  <c r="J44" i="2"/>
  <c r="E71" i="2"/>
  <c r="J33" i="2"/>
  <c r="J35" i="2"/>
  <c r="E69" i="2"/>
  <c r="J9" i="2"/>
  <c r="J37" i="2"/>
  <c r="J6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42" i="1"/>
  <c r="J37" i="1"/>
  <c r="J38" i="1"/>
  <c r="J39" i="1"/>
  <c r="J36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9" i="1"/>
  <c r="E7" i="2" l="1"/>
  <c r="J62" i="2"/>
  <c r="E83" i="1"/>
  <c r="E82" i="1"/>
  <c r="E81" i="1"/>
  <c r="E80" i="1"/>
  <c r="E79" i="1"/>
  <c r="E78" i="1"/>
  <c r="E77" i="1"/>
  <c r="E76" i="1"/>
  <c r="E75" i="1"/>
  <c r="E74" i="1"/>
  <c r="E73" i="1"/>
  <c r="E72" i="1"/>
  <c r="E70" i="1"/>
  <c r="E68" i="1"/>
  <c r="E67" i="1"/>
  <c r="E66" i="1"/>
  <c r="E65" i="1"/>
  <c r="E64" i="1"/>
  <c r="E63" i="1"/>
  <c r="E62" i="1"/>
  <c r="H61" i="1"/>
  <c r="E60" i="1"/>
  <c r="E59" i="1"/>
  <c r="I58" i="1"/>
  <c r="E58" i="1"/>
  <c r="I57" i="1"/>
  <c r="E57" i="1"/>
  <c r="E56" i="1"/>
  <c r="E55" i="1"/>
  <c r="I54" i="1"/>
  <c r="D54" i="1"/>
  <c r="E54" i="1" s="1"/>
  <c r="I53" i="1"/>
  <c r="E53" i="1"/>
  <c r="D53" i="1"/>
  <c r="I52" i="1"/>
  <c r="E52" i="1"/>
  <c r="H51" i="1"/>
  <c r="I51" i="1" s="1"/>
  <c r="E51" i="1"/>
  <c r="D51" i="1"/>
  <c r="I50" i="1"/>
  <c r="E50" i="1"/>
  <c r="I49" i="1"/>
  <c r="E49" i="1"/>
  <c r="E48" i="1"/>
  <c r="I47" i="1"/>
  <c r="E47" i="1"/>
  <c r="H46" i="1"/>
  <c r="E46" i="1"/>
  <c r="H45" i="1"/>
  <c r="E45" i="1"/>
  <c r="H44" i="1"/>
  <c r="E44" i="1"/>
  <c r="E43" i="1"/>
  <c r="E42" i="1"/>
  <c r="E41" i="1"/>
  <c r="E40" i="1"/>
  <c r="I39" i="1"/>
  <c r="E39" i="1"/>
  <c r="I37" i="1"/>
  <c r="E37" i="1"/>
  <c r="I36" i="1"/>
  <c r="E36" i="1"/>
  <c r="E35" i="1"/>
  <c r="I34" i="1"/>
  <c r="E34" i="1"/>
  <c r="E33" i="1"/>
  <c r="E32" i="1"/>
  <c r="I31" i="1"/>
  <c r="E31" i="1"/>
  <c r="I30" i="1"/>
  <c r="E30" i="1"/>
  <c r="I29" i="1"/>
  <c r="E29" i="1"/>
  <c r="I28" i="1"/>
  <c r="E28" i="1"/>
  <c r="H27" i="1"/>
  <c r="E27" i="1"/>
  <c r="I26" i="1"/>
  <c r="E26" i="1"/>
  <c r="I25" i="1"/>
  <c r="E25" i="1"/>
  <c r="E24" i="1"/>
  <c r="E23" i="1"/>
  <c r="I22" i="1"/>
  <c r="I21" i="1"/>
  <c r="E21" i="1"/>
  <c r="I20" i="1"/>
  <c r="E20" i="1"/>
  <c r="H19" i="1"/>
  <c r="I19" i="1" s="1"/>
  <c r="E19" i="1"/>
  <c r="E18" i="1"/>
  <c r="E17" i="1"/>
  <c r="H16" i="1"/>
  <c r="E16" i="1"/>
  <c r="E15" i="1"/>
  <c r="H14" i="1"/>
  <c r="E14" i="1"/>
  <c r="H13" i="1"/>
  <c r="E13" i="1"/>
  <c r="H12" i="1"/>
  <c r="E12" i="1"/>
  <c r="I11" i="1"/>
  <c r="E11" i="1"/>
  <c r="I10" i="1"/>
  <c r="E10" i="1"/>
  <c r="E9" i="1"/>
  <c r="E69" i="1" l="1"/>
  <c r="I69" i="1"/>
  <c r="E7" i="1" l="1"/>
  <c r="E71" i="1"/>
</calcChain>
</file>

<file path=xl/sharedStrings.xml><?xml version="1.0" encoding="utf-8"?>
<sst xmlns="http://schemas.openxmlformats.org/spreadsheetml/2006/main" count="192" uniqueCount="69">
  <si>
    <t>Salaries for Professional Staff</t>
  </si>
  <si>
    <t>Subtotal- Code 15</t>
  </si>
  <si>
    <t>20% LIT = Y</t>
  </si>
  <si>
    <t>Allowable Activity</t>
  </si>
  <si>
    <t>Specific Position Title</t>
  </si>
  <si>
    <t>Full-Time Equivalent</t>
  </si>
  <si>
    <t>Annualized Rate of Pay</t>
  </si>
  <si>
    <t>Project Salary</t>
  </si>
  <si>
    <t>FS10-A No 2 Adjusted FTE</t>
  </si>
  <si>
    <t>FS10-A No 2 Adjusted Project Salary</t>
  </si>
  <si>
    <t>FS10A No 2 Proposed Expense</t>
  </si>
  <si>
    <t>Niagara Falls High School - Pass Team</t>
  </si>
  <si>
    <t>Gaskill Preparatory School - TSA</t>
  </si>
  <si>
    <t>Y</t>
  </si>
  <si>
    <t>LaSalle Preparatory School - TSA</t>
  </si>
  <si>
    <t>Abate Elementary School - TSA</t>
  </si>
  <si>
    <t>Cataract Elementary School - TSA</t>
  </si>
  <si>
    <t>Hyde Park Elementary School - TSA</t>
  </si>
  <si>
    <t>Maple Avenue Elementary School - TSA</t>
  </si>
  <si>
    <t>Niagara St. Elementary School - TSA</t>
  </si>
  <si>
    <t>79th St. Elementary School - TSA</t>
  </si>
  <si>
    <t>GJ Mann Elementary School - TSA</t>
  </si>
  <si>
    <t>Elementary STEM - TSA</t>
  </si>
  <si>
    <t>Schedule B - Late Flex &amp; Credit Recovery</t>
  </si>
  <si>
    <t>Per Diem - Late Flex &amp; Credit Recovery</t>
  </si>
  <si>
    <t>Schedule B - SPED Credit Recovery</t>
  </si>
  <si>
    <t>Niagara Falls High School - SPED TASA Pass Team</t>
  </si>
  <si>
    <t>Abate Elementary School - SPED TSA</t>
  </si>
  <si>
    <t>Cataract Elementary School - SPED TSA</t>
  </si>
  <si>
    <t>Hyde Park Elementary School - SPED TSA</t>
  </si>
  <si>
    <t>Kalfas Elementary School - SPED TSA</t>
  </si>
  <si>
    <t>Maple Avenue Elementary School - SPED TSA</t>
  </si>
  <si>
    <t>Niagara St. Elementary School - SPED TSA</t>
  </si>
  <si>
    <t>79th St. Elementary School - SPED TSA</t>
  </si>
  <si>
    <t>GJ Mann Elementary School - SPED TSA</t>
  </si>
  <si>
    <t>Niagara Falls High School - PSA Pass Team</t>
  </si>
  <si>
    <t>Social Worker - LaSalle Preparatory School</t>
  </si>
  <si>
    <t>Social Worker - Maple Ave. Elementary School</t>
  </si>
  <si>
    <t xml:space="preserve">Social Worker - 79th St. Elementary School </t>
  </si>
  <si>
    <t>Social Worker - GJ Mann Elementary School</t>
  </si>
  <si>
    <t>Niagara Falls High School - CSA Pass Team</t>
  </si>
  <si>
    <t>Per Diem - Credit Recovery Counselors</t>
  </si>
  <si>
    <t>Amendment 001</t>
  </si>
  <si>
    <t>Level 4 Administrator</t>
  </si>
  <si>
    <t>High School Teacher</t>
  </si>
  <si>
    <t>Math AIS Teaching Assistants</t>
  </si>
  <si>
    <t>Math AIS Teachers</t>
  </si>
  <si>
    <t>Social Workers</t>
  </si>
  <si>
    <t>Psychologist</t>
  </si>
  <si>
    <t>Prep Teacher</t>
  </si>
  <si>
    <t>Speech Teacher</t>
  </si>
  <si>
    <t>STEM Teacher on Special Assignment</t>
  </si>
  <si>
    <t>Summer Teachers (per diem)</t>
  </si>
  <si>
    <t>Professional Support Staff Summer - 21 teachers (hourly)</t>
  </si>
  <si>
    <t>Teachers - Extended School Day</t>
  </si>
  <si>
    <t>Instructional Staff PD</t>
  </si>
  <si>
    <t>Level 4 Adminstrator</t>
  </si>
  <si>
    <t>Alternative Teacher NFHS</t>
  </si>
  <si>
    <t>Alternative Teacher GPS</t>
  </si>
  <si>
    <t>Alternative Teacher LPS</t>
  </si>
  <si>
    <t>Elementary TSAs Enrichment  / Literacy Kalfas</t>
  </si>
  <si>
    <t>FS10-A No 2 Adjustment</t>
  </si>
  <si>
    <t>Niagara Falls City School District 400800-01-0000</t>
  </si>
  <si>
    <t>Project # 5880-21-1965</t>
  </si>
  <si>
    <t>FS10-A No 2 Attachment #1</t>
  </si>
  <si>
    <t>Code 15 Professional Salaries</t>
  </si>
  <si>
    <t>Amount of Increase / Decrease</t>
  </si>
  <si>
    <t>added111.2 hours @ 42.60 to cover $4,737 that was reduced from supplies 8/29/23</t>
  </si>
  <si>
    <t>Adjustment from FS-10A #1 Code 15 total off by 152,051.  Sent via revised attachment, I did not previously include on this worksheet - Pass Team CSA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</si>
</sst>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20"/>
      <color theme="0"/>
      <name val="Arial"/>
      <family val="2"/>
    </font>
    <font>
      <sz val="12"/>
      <color theme="1"/>
      <name val="Arial"/>
      <family val="2"/>
    </font>
    <font>
      <sz val="11"/>
      <color rgb="FFC00000"/>
      <name val="Arial"/>
      <family val="2"/>
    </font>
    <font>
      <sz val="12"/>
      <color rgb="FFC00000"/>
      <name val="Arial"/>
      <family val="2"/>
    </font>
    <font>
      <sz val="12"/>
      <color rgb="FFFF0000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D7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A9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2" fillId="3" borderId="4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wrapText="1"/>
    </xf>
    <xf numFmtId="0" fontId="2" fillId="5" borderId="0" xfId="0" applyFont="1" applyFill="1" applyBorder="1" applyAlignment="1">
      <alignment horizontal="center" wrapText="1"/>
    </xf>
    <xf numFmtId="0" fontId="2" fillId="0" borderId="6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3" fillId="0" borderId="0" xfId="0" applyFont="1"/>
    <xf numFmtId="0" fontId="3" fillId="0" borderId="5" xfId="0" applyFont="1" applyFill="1" applyBorder="1" applyAlignment="1">
      <alignment wrapText="1"/>
    </xf>
    <xf numFmtId="3" fontId="3" fillId="0" borderId="0" xfId="0" applyNumberFormat="1" applyFont="1"/>
    <xf numFmtId="0" fontId="2" fillId="0" borderId="6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0" fontId="2" fillId="6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0" fontId="6" fillId="0" borderId="0" xfId="0" applyFont="1"/>
    <xf numFmtId="3" fontId="6" fillId="0" borderId="0" xfId="0" applyNumberFormat="1" applyFont="1"/>
    <xf numFmtId="164" fontId="2" fillId="0" borderId="8" xfId="0" applyNumberFormat="1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6" fillId="0" borderId="10" xfId="0" applyFont="1" applyBorder="1"/>
    <xf numFmtId="3" fontId="6" fillId="0" borderId="10" xfId="0" applyNumberFormat="1" applyFont="1" applyBorder="1"/>
    <xf numFmtId="164" fontId="2" fillId="0" borderId="7" xfId="0" applyNumberFormat="1" applyFont="1" applyBorder="1" applyAlignment="1">
      <alignment wrapText="1"/>
    </xf>
    <xf numFmtId="6" fontId="2" fillId="0" borderId="1" xfId="0" applyNumberFormat="1" applyFont="1" applyBorder="1" applyAlignment="1">
      <alignment wrapText="1"/>
    </xf>
    <xf numFmtId="0" fontId="7" fillId="0" borderId="0" xfId="0" applyFont="1"/>
    <xf numFmtId="38" fontId="0" fillId="0" borderId="0" xfId="0" applyNumberFormat="1"/>
    <xf numFmtId="38" fontId="0" fillId="0" borderId="11" xfId="0" applyNumberFormat="1" applyBorder="1"/>
    <xf numFmtId="0" fontId="8" fillId="0" borderId="0" xfId="0" applyFont="1" applyAlignment="1">
      <alignment horizontal="center" wrapText="1"/>
    </xf>
    <xf numFmtId="0" fontId="4" fillId="0" borderId="0" xfId="0" applyFont="1" applyBorder="1" applyAlignment="1">
      <alignment wrapText="1"/>
    </xf>
    <xf numFmtId="0" fontId="3" fillId="0" borderId="6" xfId="0" applyFont="1" applyBorder="1"/>
    <xf numFmtId="0" fontId="2" fillId="0" borderId="0" xfId="0" applyFont="1" applyBorder="1" applyAlignment="1">
      <alignment wrapText="1"/>
    </xf>
    <xf numFmtId="0" fontId="3" fillId="0" borderId="5" xfId="0" applyFont="1" applyBorder="1"/>
    <xf numFmtId="0" fontId="3" fillId="0" borderId="6" xfId="0" applyFont="1" applyFill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3" fontId="3" fillId="0" borderId="1" xfId="0" applyNumberFormat="1" applyFont="1" applyBorder="1"/>
    <xf numFmtId="164" fontId="4" fillId="0" borderId="0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38" fontId="0" fillId="0" borderId="0" xfId="0" applyNumberFormat="1" applyBorder="1"/>
    <xf numFmtId="0" fontId="2" fillId="7" borderId="6" xfId="0" applyFont="1" applyFill="1" applyBorder="1" applyAlignment="1">
      <alignment horizontal="center" wrapText="1"/>
    </xf>
    <xf numFmtId="3" fontId="0" fillId="7" borderId="0" xfId="0" applyNumberFormat="1" applyFill="1"/>
    <xf numFmtId="0" fontId="2" fillId="8" borderId="6" xfId="0" applyFont="1" applyFill="1" applyBorder="1" applyAlignment="1">
      <alignment wrapText="1"/>
    </xf>
    <xf numFmtId="164" fontId="2" fillId="8" borderId="1" xfId="0" applyNumberFormat="1" applyFont="1" applyFill="1" applyBorder="1" applyAlignment="1">
      <alignment wrapText="1"/>
    </xf>
    <xf numFmtId="0" fontId="2" fillId="8" borderId="6" xfId="0" applyFont="1" applyFill="1" applyBorder="1" applyAlignment="1">
      <alignment horizontal="center" wrapText="1"/>
    </xf>
    <xf numFmtId="0" fontId="4" fillId="8" borderId="6" xfId="0" applyFont="1" applyFill="1" applyBorder="1" applyAlignment="1">
      <alignment wrapText="1"/>
    </xf>
    <xf numFmtId="165" fontId="4" fillId="8" borderId="1" xfId="0" applyNumberFormat="1" applyFont="1" applyFill="1" applyBorder="1" applyAlignment="1">
      <alignment wrapText="1"/>
    </xf>
    <xf numFmtId="38" fontId="0" fillId="8" borderId="0" xfId="0" applyNumberFormat="1" applyFill="1"/>
    <xf numFmtId="0" fontId="0" fillId="8" borderId="0" xfId="0" applyFill="1" applyAlignment="1">
      <alignment wrapText="1"/>
    </xf>
    <xf numFmtId="165" fontId="2" fillId="0" borderId="7" xfId="0" applyNumberFormat="1" applyFont="1" applyBorder="1" applyAlignment="1">
      <alignment wrapText="1"/>
    </xf>
    <xf numFmtId="0" fontId="2" fillId="9" borderId="6" xfId="0" applyFont="1" applyFill="1" applyBorder="1" applyAlignment="1">
      <alignment wrapText="1"/>
    </xf>
    <xf numFmtId="164" fontId="2" fillId="9" borderId="1" xfId="0" applyNumberFormat="1" applyFont="1" applyFill="1" applyBorder="1" applyAlignment="1">
      <alignment wrapText="1"/>
    </xf>
    <xf numFmtId="0" fontId="6" fillId="9" borderId="0" xfId="0" applyFont="1" applyFill="1"/>
    <xf numFmtId="3" fontId="6" fillId="9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3B81-57DB-43F8-9F72-A0C9824A52AA}">
  <dimension ref="A1:J83"/>
  <sheetViews>
    <sheetView workbookViewId="0">
      <selection sqref="A1:XFD1048576"/>
    </sheetView>
  </sheetViews>
  <sheetFormatPr defaultRowHeight="14.4" x14ac:dyDescent="0.3"/>
  <cols>
    <col min="1" max="1" width="11.21875" customWidth="1"/>
    <col min="2" max="2" width="34.21875" customWidth="1"/>
    <col min="3" max="3" width="14.109375" customWidth="1"/>
    <col min="4" max="4" width="18.21875" customWidth="1"/>
    <col min="5" max="5" width="22.21875" customWidth="1"/>
    <col min="7" max="7" width="10.44140625" customWidth="1"/>
    <col min="8" max="8" width="11.21875" customWidth="1"/>
    <col min="9" max="9" width="17.109375" customWidth="1"/>
    <col min="10" max="10" width="14" customWidth="1"/>
  </cols>
  <sheetData>
    <row r="1" spans="1:10" ht="15.6" x14ac:dyDescent="0.3">
      <c r="A1" s="25" t="s">
        <v>62</v>
      </c>
    </row>
    <row r="2" spans="1:10" ht="15.6" x14ac:dyDescent="0.3">
      <c r="A2" s="25" t="s">
        <v>63</v>
      </c>
    </row>
    <row r="3" spans="1:10" ht="15.6" x14ac:dyDescent="0.3">
      <c r="A3" s="25" t="s">
        <v>64</v>
      </c>
    </row>
    <row r="4" spans="1:10" ht="15.6" x14ac:dyDescent="0.3">
      <c r="A4" s="25" t="s">
        <v>65</v>
      </c>
    </row>
    <row r="6" spans="1:10" ht="24.6" x14ac:dyDescent="0.3">
      <c r="A6" s="53" t="s">
        <v>0</v>
      </c>
      <c r="B6" s="54"/>
      <c r="C6" s="54"/>
      <c r="D6" s="54"/>
      <c r="E6" s="54"/>
      <c r="F6" s="55"/>
    </row>
    <row r="7" spans="1:10" ht="15.6" x14ac:dyDescent="0.3">
      <c r="A7" s="56" t="s">
        <v>1</v>
      </c>
      <c r="B7" s="57"/>
      <c r="C7" s="57"/>
      <c r="D7" s="58"/>
      <c r="E7" s="1">
        <f>SUM(E9:E1177)</f>
        <v>28548717.800000001</v>
      </c>
      <c r="F7" s="59" t="s">
        <v>2</v>
      </c>
    </row>
    <row r="8" spans="1:10" ht="76.2" x14ac:dyDescent="0.35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60"/>
      <c r="G8" s="3" t="s">
        <v>8</v>
      </c>
      <c r="H8" s="4" t="s">
        <v>9</v>
      </c>
      <c r="I8" s="4" t="s">
        <v>10</v>
      </c>
      <c r="J8" s="28" t="s">
        <v>66</v>
      </c>
    </row>
    <row r="9" spans="1:10" ht="30.6" x14ac:dyDescent="0.3">
      <c r="A9" s="5"/>
      <c r="B9" s="5" t="s">
        <v>11</v>
      </c>
      <c r="C9" s="5">
        <v>1</v>
      </c>
      <c r="D9" s="5">
        <v>312033</v>
      </c>
      <c r="E9" s="6">
        <f>C9*D9</f>
        <v>312033</v>
      </c>
      <c r="F9" s="5"/>
      <c r="G9" s="7">
        <v>1</v>
      </c>
      <c r="H9" s="8">
        <v>205379</v>
      </c>
      <c r="I9" s="9">
        <v>205379</v>
      </c>
      <c r="J9" s="26">
        <f>+I9-E9</f>
        <v>-106654</v>
      </c>
    </row>
    <row r="10" spans="1:10" ht="15.6" x14ac:dyDescent="0.3">
      <c r="A10" s="5"/>
      <c r="B10" s="5" t="s">
        <v>12</v>
      </c>
      <c r="C10" s="5">
        <v>1</v>
      </c>
      <c r="D10" s="5">
        <v>325478</v>
      </c>
      <c r="E10" s="6">
        <f t="shared" ref="E10:E73" si="0">C10*D10</f>
        <v>325478</v>
      </c>
      <c r="F10" s="10" t="s">
        <v>13</v>
      </c>
      <c r="G10" s="7">
        <v>1</v>
      </c>
      <c r="H10" s="7">
        <v>214165</v>
      </c>
      <c r="I10" s="9">
        <f>+G10*H10</f>
        <v>214165</v>
      </c>
      <c r="J10" s="26">
        <f t="shared" ref="J10:J34" si="1">+I10-E10</f>
        <v>-111313</v>
      </c>
    </row>
    <row r="11" spans="1:10" ht="30.6" x14ac:dyDescent="0.3">
      <c r="A11" s="5"/>
      <c r="B11" s="5" t="s">
        <v>14</v>
      </c>
      <c r="C11" s="5">
        <v>1</v>
      </c>
      <c r="D11" s="5">
        <v>312032</v>
      </c>
      <c r="E11" s="6">
        <f t="shared" si="0"/>
        <v>312032</v>
      </c>
      <c r="F11" s="10" t="s">
        <v>13</v>
      </c>
      <c r="G11" s="7">
        <v>1</v>
      </c>
      <c r="H11" s="7">
        <v>205379</v>
      </c>
      <c r="I11" s="9">
        <f t="shared" ref="I11:I19" si="2">+G11*H11</f>
        <v>205379</v>
      </c>
      <c r="J11" s="26">
        <f t="shared" si="1"/>
        <v>-106653</v>
      </c>
    </row>
    <row r="12" spans="1:10" ht="15.6" x14ac:dyDescent="0.3">
      <c r="A12" s="5"/>
      <c r="B12" s="5" t="s">
        <v>15</v>
      </c>
      <c r="C12" s="5">
        <v>1</v>
      </c>
      <c r="D12" s="5">
        <v>342887</v>
      </c>
      <c r="E12" s="6">
        <f t="shared" si="0"/>
        <v>342887</v>
      </c>
      <c r="F12" s="10" t="s">
        <v>13</v>
      </c>
      <c r="G12" s="7">
        <v>1.25</v>
      </c>
      <c r="H12" s="7">
        <f>103421+32906</f>
        <v>136327</v>
      </c>
      <c r="I12" s="9">
        <v>136327</v>
      </c>
      <c r="J12" s="26">
        <f t="shared" si="1"/>
        <v>-206560</v>
      </c>
    </row>
    <row r="13" spans="1:10" ht="30.6" x14ac:dyDescent="0.3">
      <c r="A13" s="5"/>
      <c r="B13" s="5" t="s">
        <v>16</v>
      </c>
      <c r="C13" s="5">
        <v>4</v>
      </c>
      <c r="D13" s="5">
        <v>212629</v>
      </c>
      <c r="E13" s="6">
        <f t="shared" si="0"/>
        <v>850516</v>
      </c>
      <c r="F13" s="10" t="s">
        <v>13</v>
      </c>
      <c r="G13" s="7">
        <v>3.25</v>
      </c>
      <c r="H13" s="7">
        <f>124357+103421+223837+32906</f>
        <v>484521</v>
      </c>
      <c r="I13" s="9">
        <v>484521</v>
      </c>
      <c r="J13" s="26">
        <f t="shared" si="1"/>
        <v>-365995</v>
      </c>
    </row>
    <row r="14" spans="1:10" ht="30.6" x14ac:dyDescent="0.3">
      <c r="A14" s="5"/>
      <c r="B14" s="5" t="s">
        <v>17</v>
      </c>
      <c r="C14" s="5">
        <v>2</v>
      </c>
      <c r="D14" s="5">
        <v>246233.5</v>
      </c>
      <c r="E14" s="6">
        <f t="shared" si="0"/>
        <v>492467</v>
      </c>
      <c r="F14" s="10" t="s">
        <v>13</v>
      </c>
      <c r="G14" s="7">
        <v>1.25</v>
      </c>
      <c r="H14" s="7">
        <f>205379+32906</f>
        <v>238285</v>
      </c>
      <c r="I14" s="9">
        <v>238285</v>
      </c>
      <c r="J14" s="26">
        <f t="shared" si="1"/>
        <v>-254182</v>
      </c>
    </row>
    <row r="15" spans="1:10" ht="30.6" x14ac:dyDescent="0.3">
      <c r="A15" s="5"/>
      <c r="B15" s="5" t="s">
        <v>18</v>
      </c>
      <c r="C15" s="5">
        <v>2</v>
      </c>
      <c r="D15" s="5">
        <v>265821.5</v>
      </c>
      <c r="E15" s="6">
        <f t="shared" si="0"/>
        <v>531643</v>
      </c>
      <c r="F15" s="10" t="s">
        <v>13</v>
      </c>
      <c r="G15" s="7">
        <v>1</v>
      </c>
      <c r="H15" s="7">
        <v>205379</v>
      </c>
      <c r="I15" s="9">
        <v>205379</v>
      </c>
      <c r="J15" s="26">
        <f t="shared" si="1"/>
        <v>-326264</v>
      </c>
    </row>
    <row r="16" spans="1:10" ht="30.6" x14ac:dyDescent="0.3">
      <c r="A16" s="5"/>
      <c r="B16" s="5" t="s">
        <v>19</v>
      </c>
      <c r="C16" s="5">
        <v>2</v>
      </c>
      <c r="D16" s="5">
        <v>261516</v>
      </c>
      <c r="E16" s="6">
        <f t="shared" si="0"/>
        <v>523032</v>
      </c>
      <c r="F16" s="10" t="s">
        <v>13</v>
      </c>
      <c r="G16" s="7">
        <v>2.65</v>
      </c>
      <c r="H16" s="7">
        <f>32906+24955+68945+76128</f>
        <v>202934</v>
      </c>
      <c r="I16" s="9">
        <v>202934</v>
      </c>
      <c r="J16" s="26">
        <f t="shared" si="1"/>
        <v>-320098</v>
      </c>
    </row>
    <row r="17" spans="1:10" ht="30.6" x14ac:dyDescent="0.3">
      <c r="A17" s="5"/>
      <c r="B17" s="5" t="s">
        <v>20</v>
      </c>
      <c r="C17" s="5">
        <v>4</v>
      </c>
      <c r="D17" s="5">
        <v>212127.25</v>
      </c>
      <c r="E17" s="6">
        <f t="shared" si="0"/>
        <v>848509</v>
      </c>
      <c r="F17" s="10" t="s">
        <v>13</v>
      </c>
      <c r="G17" s="7">
        <v>2</v>
      </c>
      <c r="H17" s="7">
        <v>242896</v>
      </c>
      <c r="I17" s="9">
        <v>242896</v>
      </c>
      <c r="J17" s="26">
        <f t="shared" si="1"/>
        <v>-605613</v>
      </c>
    </row>
    <row r="18" spans="1:10" ht="30.6" x14ac:dyDescent="0.3">
      <c r="A18" s="5"/>
      <c r="B18" s="5" t="s">
        <v>21</v>
      </c>
      <c r="C18" s="5">
        <v>1</v>
      </c>
      <c r="D18" s="5">
        <v>312032</v>
      </c>
      <c r="E18" s="6">
        <f t="shared" si="0"/>
        <v>312032</v>
      </c>
      <c r="F18" s="10" t="s">
        <v>13</v>
      </c>
      <c r="G18" s="7">
        <v>2</v>
      </c>
      <c r="H18" s="7">
        <v>205379</v>
      </c>
      <c r="I18" s="9">
        <v>205379</v>
      </c>
      <c r="J18" s="26">
        <f t="shared" si="1"/>
        <v>-106653</v>
      </c>
    </row>
    <row r="19" spans="1:10" ht="15.6" x14ac:dyDescent="0.3">
      <c r="A19" s="5"/>
      <c r="B19" s="5" t="s">
        <v>22</v>
      </c>
      <c r="C19" s="5">
        <v>1</v>
      </c>
      <c r="D19" s="5">
        <v>189264</v>
      </c>
      <c r="E19" s="6">
        <f>C19*D19</f>
        <v>189264</v>
      </c>
      <c r="F19" s="10" t="s">
        <v>13</v>
      </c>
      <c r="G19" s="7">
        <v>1</v>
      </c>
      <c r="H19" s="7">
        <f>34551+23034</f>
        <v>57585</v>
      </c>
      <c r="I19" s="9">
        <f t="shared" si="2"/>
        <v>57585</v>
      </c>
      <c r="J19" s="26">
        <f t="shared" si="1"/>
        <v>-131679</v>
      </c>
    </row>
    <row r="20" spans="1:10" ht="30.6" x14ac:dyDescent="0.3">
      <c r="A20" s="5"/>
      <c r="B20" s="5" t="s">
        <v>23</v>
      </c>
      <c r="C20" s="5">
        <v>25320</v>
      </c>
      <c r="D20" s="5">
        <v>42.2</v>
      </c>
      <c r="E20" s="6">
        <f>C20*D20</f>
        <v>1068504</v>
      </c>
      <c r="F20" s="10" t="s">
        <v>13</v>
      </c>
      <c r="G20" s="11">
        <v>35000</v>
      </c>
      <c r="H20" s="11">
        <v>42.2</v>
      </c>
      <c r="I20" s="12">
        <f>G20*H20</f>
        <v>1477000</v>
      </c>
      <c r="J20" s="26">
        <f t="shared" si="1"/>
        <v>408496</v>
      </c>
    </row>
    <row r="21" spans="1:10" ht="30.6" x14ac:dyDescent="0.3">
      <c r="A21" s="5"/>
      <c r="B21" s="5" t="s">
        <v>24</v>
      </c>
      <c r="C21" s="5">
        <v>1376</v>
      </c>
      <c r="D21" s="5">
        <v>500</v>
      </c>
      <c r="E21" s="6">
        <f t="shared" si="0"/>
        <v>688000</v>
      </c>
      <c r="F21" s="10" t="s">
        <v>13</v>
      </c>
      <c r="G21" s="11">
        <v>2500</v>
      </c>
      <c r="H21" s="11">
        <v>500</v>
      </c>
      <c r="I21" s="12">
        <f t="shared" ref="I21" si="3">G21*H21</f>
        <v>1250000</v>
      </c>
      <c r="J21" s="26">
        <f t="shared" si="1"/>
        <v>562000</v>
      </c>
    </row>
    <row r="22" spans="1:10" ht="30.6" x14ac:dyDescent="0.3">
      <c r="A22" s="5"/>
      <c r="B22" s="5" t="s">
        <v>25</v>
      </c>
      <c r="C22" s="5">
        <v>1327</v>
      </c>
      <c r="D22" s="5">
        <v>42.2</v>
      </c>
      <c r="E22" s="6">
        <v>56000</v>
      </c>
      <c r="F22" s="10" t="s">
        <v>13</v>
      </c>
      <c r="G22" s="11">
        <v>3523</v>
      </c>
      <c r="H22" s="11">
        <v>42.6</v>
      </c>
      <c r="I22" s="12">
        <f>+G22*H22</f>
        <v>150079.80000000002</v>
      </c>
      <c r="J22" s="26">
        <f t="shared" si="1"/>
        <v>94079.800000000017</v>
      </c>
    </row>
    <row r="23" spans="1:10" ht="30.6" x14ac:dyDescent="0.3">
      <c r="A23" s="5"/>
      <c r="B23" s="5" t="s">
        <v>26</v>
      </c>
      <c r="C23" s="5">
        <v>1</v>
      </c>
      <c r="D23" s="5">
        <v>116190</v>
      </c>
      <c r="E23" s="6">
        <f t="shared" si="0"/>
        <v>116190</v>
      </c>
      <c r="F23" s="5"/>
      <c r="G23" s="7">
        <v>1</v>
      </c>
      <c r="H23" s="7">
        <v>78063</v>
      </c>
      <c r="I23" s="9">
        <v>78063</v>
      </c>
      <c r="J23" s="26">
        <f t="shared" si="1"/>
        <v>-38127</v>
      </c>
    </row>
    <row r="24" spans="1:10" ht="30.6" x14ac:dyDescent="0.3">
      <c r="A24" s="5"/>
      <c r="B24" s="5" t="s">
        <v>27</v>
      </c>
      <c r="C24" s="5">
        <v>1</v>
      </c>
      <c r="D24" s="5">
        <v>122416</v>
      </c>
      <c r="E24" s="6">
        <f t="shared" si="0"/>
        <v>122416</v>
      </c>
      <c r="F24" s="10" t="s">
        <v>13</v>
      </c>
      <c r="G24" s="11">
        <v>0</v>
      </c>
      <c r="H24" s="11">
        <v>0</v>
      </c>
      <c r="I24" s="13">
        <v>0</v>
      </c>
      <c r="J24" s="26">
        <f t="shared" si="1"/>
        <v>-122416</v>
      </c>
    </row>
    <row r="25" spans="1:10" ht="30.6" x14ac:dyDescent="0.3">
      <c r="A25" s="5"/>
      <c r="B25" s="5" t="s">
        <v>28</v>
      </c>
      <c r="C25" s="5">
        <v>1</v>
      </c>
      <c r="D25" s="5">
        <v>122416</v>
      </c>
      <c r="E25" s="6">
        <f t="shared" si="0"/>
        <v>122416</v>
      </c>
      <c r="F25" s="10" t="s">
        <v>13</v>
      </c>
      <c r="G25" s="11">
        <v>0</v>
      </c>
      <c r="H25" s="11">
        <v>0</v>
      </c>
      <c r="I25" s="13">
        <f t="shared" ref="I25:I26" si="4">G25*H25</f>
        <v>0</v>
      </c>
      <c r="J25" s="26">
        <f t="shared" si="1"/>
        <v>-122416</v>
      </c>
    </row>
    <row r="26" spans="1:10" ht="30.6" x14ac:dyDescent="0.3">
      <c r="A26" s="5"/>
      <c r="B26" s="5" t="s">
        <v>29</v>
      </c>
      <c r="C26" s="5">
        <v>1</v>
      </c>
      <c r="D26" s="5">
        <v>122416</v>
      </c>
      <c r="E26" s="6">
        <f t="shared" si="0"/>
        <v>122416</v>
      </c>
      <c r="F26" s="10" t="s">
        <v>13</v>
      </c>
      <c r="G26" s="11">
        <v>0</v>
      </c>
      <c r="H26" s="11">
        <v>0</v>
      </c>
      <c r="I26" s="13">
        <f t="shared" si="4"/>
        <v>0</v>
      </c>
      <c r="J26" s="26">
        <f t="shared" si="1"/>
        <v>-122416</v>
      </c>
    </row>
    <row r="27" spans="1:10" ht="30.6" x14ac:dyDescent="0.3">
      <c r="A27" s="5"/>
      <c r="B27" s="5" t="s">
        <v>30</v>
      </c>
      <c r="C27" s="5">
        <v>2</v>
      </c>
      <c r="D27" s="5">
        <v>122416</v>
      </c>
      <c r="E27" s="6">
        <f t="shared" si="0"/>
        <v>244832</v>
      </c>
      <c r="F27" s="10" t="s">
        <v>13</v>
      </c>
      <c r="G27" s="7">
        <v>1.6</v>
      </c>
      <c r="H27" s="7">
        <f>34903+57169</f>
        <v>92072</v>
      </c>
      <c r="I27" s="9">
        <v>92072</v>
      </c>
      <c r="J27" s="26">
        <f t="shared" si="1"/>
        <v>-152760</v>
      </c>
    </row>
    <row r="28" spans="1:10" ht="30.6" x14ac:dyDescent="0.3">
      <c r="A28" s="5"/>
      <c r="B28" s="5" t="s">
        <v>31</v>
      </c>
      <c r="C28" s="5">
        <v>1</v>
      </c>
      <c r="D28" s="5">
        <v>122416</v>
      </c>
      <c r="E28" s="6">
        <f t="shared" si="0"/>
        <v>122416</v>
      </c>
      <c r="F28" s="10" t="s">
        <v>13</v>
      </c>
      <c r="G28" s="11">
        <v>0</v>
      </c>
      <c r="H28" s="11">
        <v>0</v>
      </c>
      <c r="I28" s="13">
        <f t="shared" ref="I28:I31" si="5">G28*H28</f>
        <v>0</v>
      </c>
      <c r="J28" s="26">
        <f t="shared" si="1"/>
        <v>-122416</v>
      </c>
    </row>
    <row r="29" spans="1:10" ht="30.6" x14ac:dyDescent="0.3">
      <c r="A29" s="5"/>
      <c r="B29" s="5" t="s">
        <v>32</v>
      </c>
      <c r="C29" s="5">
        <v>1</v>
      </c>
      <c r="D29" s="5">
        <v>122416</v>
      </c>
      <c r="E29" s="6">
        <f t="shared" si="0"/>
        <v>122416</v>
      </c>
      <c r="F29" s="10" t="s">
        <v>13</v>
      </c>
      <c r="G29" s="11">
        <v>0</v>
      </c>
      <c r="H29" s="11">
        <v>0</v>
      </c>
      <c r="I29" s="13">
        <f t="shared" si="5"/>
        <v>0</v>
      </c>
      <c r="J29" s="26">
        <f t="shared" si="1"/>
        <v>-122416</v>
      </c>
    </row>
    <row r="30" spans="1:10" ht="30.6" x14ac:dyDescent="0.3">
      <c r="A30" s="5"/>
      <c r="B30" s="5" t="s">
        <v>33</v>
      </c>
      <c r="C30" s="5">
        <v>1</v>
      </c>
      <c r="D30" s="5">
        <v>122416</v>
      </c>
      <c r="E30" s="6">
        <f t="shared" si="0"/>
        <v>122416</v>
      </c>
      <c r="F30" s="10" t="s">
        <v>13</v>
      </c>
      <c r="G30" s="11">
        <v>0</v>
      </c>
      <c r="H30" s="11">
        <v>0</v>
      </c>
      <c r="I30" s="13">
        <f t="shared" si="5"/>
        <v>0</v>
      </c>
      <c r="J30" s="26">
        <f t="shared" si="1"/>
        <v>-122416</v>
      </c>
    </row>
    <row r="31" spans="1:10" ht="30.6" x14ac:dyDescent="0.3">
      <c r="A31" s="5"/>
      <c r="B31" s="5" t="s">
        <v>34</v>
      </c>
      <c r="C31" s="5">
        <v>1</v>
      </c>
      <c r="D31" s="5">
        <v>122416</v>
      </c>
      <c r="E31" s="6">
        <f t="shared" si="0"/>
        <v>122416</v>
      </c>
      <c r="F31" s="10" t="s">
        <v>13</v>
      </c>
      <c r="G31" s="11">
        <v>0</v>
      </c>
      <c r="H31" s="11">
        <v>0</v>
      </c>
      <c r="I31" s="13">
        <f t="shared" si="5"/>
        <v>0</v>
      </c>
      <c r="J31" s="26">
        <f t="shared" si="1"/>
        <v>-122416</v>
      </c>
    </row>
    <row r="32" spans="1:10" ht="30.6" x14ac:dyDescent="0.3">
      <c r="A32" s="5"/>
      <c r="B32" s="5" t="s">
        <v>35</v>
      </c>
      <c r="C32" s="5">
        <v>3</v>
      </c>
      <c r="D32" s="5">
        <v>132283</v>
      </c>
      <c r="E32" s="6">
        <f t="shared" si="0"/>
        <v>396849</v>
      </c>
      <c r="F32" s="10"/>
      <c r="G32" s="7">
        <v>3.7</v>
      </c>
      <c r="H32" s="7">
        <v>236750</v>
      </c>
      <c r="I32" s="9">
        <v>236750</v>
      </c>
      <c r="J32" s="26">
        <f t="shared" si="1"/>
        <v>-160099</v>
      </c>
    </row>
    <row r="33" spans="1:10" ht="30.6" x14ac:dyDescent="0.3">
      <c r="A33" s="5"/>
      <c r="B33" s="5" t="s">
        <v>36</v>
      </c>
      <c r="C33" s="5">
        <v>2</v>
      </c>
      <c r="D33" s="5">
        <v>160533</v>
      </c>
      <c r="E33" s="6">
        <f t="shared" si="0"/>
        <v>321066</v>
      </c>
      <c r="F33" s="10"/>
      <c r="G33" s="7">
        <v>1</v>
      </c>
      <c r="H33" s="7">
        <v>114657</v>
      </c>
      <c r="I33" s="9">
        <v>114657</v>
      </c>
      <c r="J33" s="26">
        <f t="shared" si="1"/>
        <v>-206409</v>
      </c>
    </row>
    <row r="34" spans="1:10" ht="30.6" x14ac:dyDescent="0.3">
      <c r="A34" s="5"/>
      <c r="B34" s="5" t="s">
        <v>37</v>
      </c>
      <c r="C34" s="5">
        <v>1</v>
      </c>
      <c r="D34" s="5">
        <v>160533</v>
      </c>
      <c r="E34" s="6">
        <f t="shared" si="0"/>
        <v>160533</v>
      </c>
      <c r="F34" s="10"/>
      <c r="G34" s="5">
        <v>1</v>
      </c>
      <c r="H34" s="5">
        <v>160533</v>
      </c>
      <c r="I34" s="6">
        <f t="shared" ref="I34" si="6">G34*H34</f>
        <v>160533</v>
      </c>
      <c r="J34" s="26">
        <f t="shared" si="1"/>
        <v>0</v>
      </c>
    </row>
    <row r="35" spans="1:10" ht="15.6" x14ac:dyDescent="0.3">
      <c r="A35" s="5"/>
      <c r="B35" s="14"/>
      <c r="C35" s="5"/>
      <c r="D35" s="5"/>
      <c r="E35" s="6">
        <f t="shared" si="0"/>
        <v>0</v>
      </c>
      <c r="F35" s="10"/>
      <c r="G35" s="7"/>
      <c r="H35" s="7"/>
      <c r="I35" s="9"/>
      <c r="J35" s="26"/>
    </row>
    <row r="36" spans="1:10" ht="30.6" x14ac:dyDescent="0.3">
      <c r="A36" s="5"/>
      <c r="B36" s="5" t="s">
        <v>38</v>
      </c>
      <c r="C36" s="5">
        <v>1</v>
      </c>
      <c r="D36" s="5">
        <v>160533</v>
      </c>
      <c r="E36" s="6">
        <f t="shared" si="0"/>
        <v>160533</v>
      </c>
      <c r="F36" s="10"/>
      <c r="G36" s="5">
        <v>1</v>
      </c>
      <c r="H36" s="5">
        <v>160533</v>
      </c>
      <c r="I36" s="6">
        <f t="shared" ref="I36:I37" si="7">G36*H36</f>
        <v>160533</v>
      </c>
      <c r="J36" s="26">
        <f>+I36-E36</f>
        <v>0</v>
      </c>
    </row>
    <row r="37" spans="1:10" ht="30.6" x14ac:dyDescent="0.3">
      <c r="A37" s="5"/>
      <c r="B37" s="5" t="s">
        <v>39</v>
      </c>
      <c r="C37" s="5">
        <v>1</v>
      </c>
      <c r="D37" s="5">
        <v>160533</v>
      </c>
      <c r="E37" s="6">
        <f t="shared" si="0"/>
        <v>160533</v>
      </c>
      <c r="F37" s="10"/>
      <c r="G37" s="5">
        <v>1</v>
      </c>
      <c r="H37" s="5">
        <v>160533</v>
      </c>
      <c r="I37" s="6">
        <f t="shared" si="7"/>
        <v>160533</v>
      </c>
      <c r="J37" s="26">
        <f t="shared" ref="J37:J39" si="8">+I37-E37</f>
        <v>0</v>
      </c>
    </row>
    <row r="38" spans="1:10" ht="30.6" x14ac:dyDescent="0.3">
      <c r="A38" s="5"/>
      <c r="B38" s="5" t="s">
        <v>40</v>
      </c>
      <c r="C38" s="5">
        <v>20763</v>
      </c>
      <c r="D38" s="5">
        <v>42.2</v>
      </c>
      <c r="E38" s="6">
        <v>876199</v>
      </c>
      <c r="F38" s="10"/>
      <c r="G38" s="11">
        <v>3</v>
      </c>
      <c r="H38" s="11">
        <v>577804</v>
      </c>
      <c r="I38" s="12">
        <v>577804</v>
      </c>
      <c r="J38" s="26">
        <f t="shared" si="8"/>
        <v>-298395</v>
      </c>
    </row>
    <row r="39" spans="1:10" ht="30.6" x14ac:dyDescent="0.3">
      <c r="A39" s="5"/>
      <c r="B39" s="5" t="s">
        <v>41</v>
      </c>
      <c r="C39" s="5">
        <v>68</v>
      </c>
      <c r="D39" s="5">
        <v>500</v>
      </c>
      <c r="E39" s="6">
        <f t="shared" si="0"/>
        <v>34000</v>
      </c>
      <c r="F39" s="10" t="s">
        <v>13</v>
      </c>
      <c r="G39" s="11">
        <v>150</v>
      </c>
      <c r="H39" s="11">
        <v>500</v>
      </c>
      <c r="I39" s="12">
        <f t="shared" ref="I39" si="9">G39*H39</f>
        <v>75000</v>
      </c>
      <c r="J39" s="26">
        <f t="shared" si="8"/>
        <v>41000</v>
      </c>
    </row>
    <row r="40" spans="1:10" ht="15.6" x14ac:dyDescent="0.3">
      <c r="A40" s="5"/>
      <c r="B40" s="5"/>
      <c r="C40" s="5"/>
      <c r="D40" s="5"/>
      <c r="E40" s="6">
        <f t="shared" si="0"/>
        <v>0</v>
      </c>
      <c r="F40" s="5"/>
      <c r="G40" s="7"/>
      <c r="H40" s="7"/>
      <c r="I40" s="9"/>
      <c r="J40" s="26"/>
    </row>
    <row r="41" spans="1:10" ht="15.6" x14ac:dyDescent="0.3">
      <c r="A41" s="5"/>
      <c r="B41" s="15" t="s">
        <v>42</v>
      </c>
      <c r="C41" s="5"/>
      <c r="D41" s="5"/>
      <c r="E41" s="6">
        <f t="shared" si="0"/>
        <v>0</v>
      </c>
      <c r="F41" s="5"/>
      <c r="G41" s="7"/>
      <c r="H41" s="7"/>
      <c r="I41" s="9"/>
      <c r="J41" s="26"/>
    </row>
    <row r="42" spans="1:10" ht="15.6" x14ac:dyDescent="0.3">
      <c r="A42" s="5"/>
      <c r="B42" s="5" t="s">
        <v>43</v>
      </c>
      <c r="C42" s="5">
        <v>1</v>
      </c>
      <c r="D42" s="5">
        <v>247174</v>
      </c>
      <c r="E42" s="6">
        <f t="shared" si="0"/>
        <v>247174</v>
      </c>
      <c r="F42" s="5"/>
      <c r="G42" s="7">
        <v>1</v>
      </c>
      <c r="H42" s="7">
        <v>116341</v>
      </c>
      <c r="I42" s="9">
        <v>116341</v>
      </c>
      <c r="J42" s="26">
        <f>+I42-E42</f>
        <v>-130833</v>
      </c>
    </row>
    <row r="43" spans="1:10" ht="15.6" x14ac:dyDescent="0.3">
      <c r="A43" s="5"/>
      <c r="B43" s="5" t="s">
        <v>44</v>
      </c>
      <c r="C43" s="5">
        <v>4</v>
      </c>
      <c r="D43" s="5">
        <v>112338</v>
      </c>
      <c r="E43" s="6">
        <f t="shared" si="0"/>
        <v>449352</v>
      </c>
      <c r="F43" s="5"/>
      <c r="G43" s="7">
        <v>3.5</v>
      </c>
      <c r="H43" s="7">
        <v>210925</v>
      </c>
      <c r="I43" s="9">
        <v>210925</v>
      </c>
      <c r="J43" s="26">
        <f t="shared" ref="J43:J61" si="10">+I43-E43</f>
        <v>-238427</v>
      </c>
    </row>
    <row r="44" spans="1:10" ht="15.6" x14ac:dyDescent="0.3">
      <c r="A44" s="5"/>
      <c r="B44" s="5" t="s">
        <v>45</v>
      </c>
      <c r="C44" s="5">
        <v>4</v>
      </c>
      <c r="D44" s="5">
        <v>62074</v>
      </c>
      <c r="E44" s="6">
        <f t="shared" si="0"/>
        <v>248296</v>
      </c>
      <c r="F44" s="10" t="s">
        <v>13</v>
      </c>
      <c r="G44" s="7">
        <v>7.9</v>
      </c>
      <c r="H44" s="7">
        <f>129079+69146+30255-2572+29808+29952+23448</f>
        <v>309116</v>
      </c>
      <c r="I44" s="9">
        <v>309116</v>
      </c>
      <c r="J44" s="26">
        <f t="shared" si="10"/>
        <v>60820</v>
      </c>
    </row>
    <row r="45" spans="1:10" ht="15.6" x14ac:dyDescent="0.3">
      <c r="A45" s="5"/>
      <c r="B45" s="5" t="s">
        <v>46</v>
      </c>
      <c r="C45" s="5">
        <v>4</v>
      </c>
      <c r="D45" s="5">
        <v>112338</v>
      </c>
      <c r="E45" s="6">
        <f t="shared" si="0"/>
        <v>449352</v>
      </c>
      <c r="F45" s="10" t="s">
        <v>13</v>
      </c>
      <c r="G45" s="7">
        <v>10</v>
      </c>
      <c r="H45" s="7">
        <f>120311+147887+205379+214165+140935+214165+118660+67600+59490+205379</f>
        <v>1493971</v>
      </c>
      <c r="I45" s="9">
        <v>1493971</v>
      </c>
      <c r="J45" s="26">
        <f t="shared" si="10"/>
        <v>1044619</v>
      </c>
    </row>
    <row r="46" spans="1:10" ht="15.6" x14ac:dyDescent="0.3">
      <c r="A46" s="5"/>
      <c r="B46" s="5" t="s">
        <v>47</v>
      </c>
      <c r="C46" s="5">
        <v>5</v>
      </c>
      <c r="D46" s="5">
        <v>108106</v>
      </c>
      <c r="E46" s="6">
        <f t="shared" si="0"/>
        <v>540530</v>
      </c>
      <c r="F46" s="5"/>
      <c r="G46" s="7">
        <v>4</v>
      </c>
      <c r="H46" s="7">
        <f>109716+215996+106702</f>
        <v>432414</v>
      </c>
      <c r="I46" s="9">
        <v>432414</v>
      </c>
      <c r="J46" s="26">
        <f t="shared" si="10"/>
        <v>-108116</v>
      </c>
    </row>
    <row r="47" spans="1:10" ht="15.6" x14ac:dyDescent="0.3">
      <c r="A47" s="5"/>
      <c r="B47" s="5" t="s">
        <v>48</v>
      </c>
      <c r="C47" s="5">
        <v>1</v>
      </c>
      <c r="D47" s="5">
        <v>126358</v>
      </c>
      <c r="E47" s="6">
        <f t="shared" si="0"/>
        <v>126358</v>
      </c>
      <c r="F47" s="5"/>
      <c r="G47" s="5">
        <v>1</v>
      </c>
      <c r="H47" s="5">
        <v>126358</v>
      </c>
      <c r="I47" s="6">
        <f t="shared" ref="I47" si="11">G47*H47</f>
        <v>126358</v>
      </c>
      <c r="J47" s="26">
        <f t="shared" si="10"/>
        <v>0</v>
      </c>
    </row>
    <row r="48" spans="1:10" ht="15.6" x14ac:dyDescent="0.3">
      <c r="A48" s="5"/>
      <c r="B48" s="5" t="s">
        <v>49</v>
      </c>
      <c r="C48" s="5">
        <v>1</v>
      </c>
      <c r="D48" s="5">
        <v>112338</v>
      </c>
      <c r="E48" s="6">
        <f t="shared" si="0"/>
        <v>112338</v>
      </c>
      <c r="F48" s="5"/>
      <c r="G48" s="7">
        <v>1</v>
      </c>
      <c r="H48" s="7">
        <v>63201</v>
      </c>
      <c r="I48" s="9">
        <v>63201</v>
      </c>
      <c r="J48" s="26">
        <f t="shared" si="10"/>
        <v>-49137</v>
      </c>
    </row>
    <row r="49" spans="1:10" ht="15.6" x14ac:dyDescent="0.3">
      <c r="A49" s="5"/>
      <c r="B49" s="5" t="s">
        <v>50</v>
      </c>
      <c r="C49" s="5">
        <v>1</v>
      </c>
      <c r="D49" s="5">
        <v>121290</v>
      </c>
      <c r="E49" s="6">
        <f t="shared" si="0"/>
        <v>121290</v>
      </c>
      <c r="F49" s="5"/>
      <c r="G49" s="5">
        <v>1</v>
      </c>
      <c r="H49" s="5">
        <v>121290</v>
      </c>
      <c r="I49" s="6">
        <f t="shared" ref="I49:I54" si="12">G49*H49</f>
        <v>121290</v>
      </c>
      <c r="J49" s="26">
        <f t="shared" si="10"/>
        <v>0</v>
      </c>
    </row>
    <row r="50" spans="1:10" ht="30.6" x14ac:dyDescent="0.3">
      <c r="A50" s="5"/>
      <c r="B50" s="5" t="s">
        <v>51</v>
      </c>
      <c r="C50" s="5">
        <v>1</v>
      </c>
      <c r="D50" s="5">
        <v>123578</v>
      </c>
      <c r="E50" s="6">
        <f t="shared" si="0"/>
        <v>123578</v>
      </c>
      <c r="F50" s="5"/>
      <c r="G50" s="5">
        <v>1</v>
      </c>
      <c r="H50" s="5">
        <v>123578</v>
      </c>
      <c r="I50" s="6">
        <f t="shared" si="12"/>
        <v>123578</v>
      </c>
      <c r="J50" s="26">
        <f t="shared" si="10"/>
        <v>0</v>
      </c>
    </row>
    <row r="51" spans="1:10" ht="15.6" x14ac:dyDescent="0.3">
      <c r="A51" s="5"/>
      <c r="B51" s="5" t="s">
        <v>52</v>
      </c>
      <c r="C51" s="5">
        <v>20</v>
      </c>
      <c r="D51" s="5">
        <f>500*81</f>
        <v>40500</v>
      </c>
      <c r="E51" s="6">
        <f t="shared" si="0"/>
        <v>810000</v>
      </c>
      <c r="F51" s="10" t="s">
        <v>13</v>
      </c>
      <c r="G51" s="11">
        <v>30</v>
      </c>
      <c r="H51" s="11">
        <f>500*81</f>
        <v>40500</v>
      </c>
      <c r="I51" s="12">
        <f t="shared" si="12"/>
        <v>1215000</v>
      </c>
      <c r="J51" s="26">
        <f t="shared" si="10"/>
        <v>405000</v>
      </c>
    </row>
    <row r="52" spans="1:10" ht="30.6" x14ac:dyDescent="0.3">
      <c r="A52" s="5"/>
      <c r="B52" s="5" t="s">
        <v>53</v>
      </c>
      <c r="C52" s="5">
        <v>42</v>
      </c>
      <c r="D52" s="5">
        <v>6804</v>
      </c>
      <c r="E52" s="6">
        <f t="shared" si="0"/>
        <v>285768</v>
      </c>
      <c r="F52" s="10" t="s">
        <v>13</v>
      </c>
      <c r="G52" s="5">
        <v>42</v>
      </c>
      <c r="H52" s="5">
        <v>6804</v>
      </c>
      <c r="I52" s="16">
        <f t="shared" si="12"/>
        <v>285768</v>
      </c>
      <c r="J52" s="26">
        <f t="shared" si="10"/>
        <v>0</v>
      </c>
    </row>
    <row r="53" spans="1:10" ht="15.6" x14ac:dyDescent="0.3">
      <c r="A53" s="5"/>
      <c r="B53" s="5" t="s">
        <v>54</v>
      </c>
      <c r="C53" s="5">
        <v>45</v>
      </c>
      <c r="D53" s="5">
        <f>320*42</f>
        <v>13440</v>
      </c>
      <c r="E53" s="6">
        <f t="shared" si="0"/>
        <v>604800</v>
      </c>
      <c r="F53" s="10" t="s">
        <v>13</v>
      </c>
      <c r="G53" s="11">
        <v>45</v>
      </c>
      <c r="H53" s="11">
        <v>20000</v>
      </c>
      <c r="I53" s="12">
        <f t="shared" si="12"/>
        <v>900000</v>
      </c>
      <c r="J53" s="26">
        <f t="shared" si="10"/>
        <v>295200</v>
      </c>
    </row>
    <row r="54" spans="1:10" ht="15.6" x14ac:dyDescent="0.3">
      <c r="A54" s="5"/>
      <c r="B54" s="5" t="s">
        <v>55</v>
      </c>
      <c r="C54" s="5">
        <v>320</v>
      </c>
      <c r="D54" s="5">
        <f>15*42</f>
        <v>630</v>
      </c>
      <c r="E54" s="6">
        <f t="shared" si="0"/>
        <v>201600</v>
      </c>
      <c r="F54" s="10"/>
      <c r="G54" s="11">
        <v>320</v>
      </c>
      <c r="H54" s="11">
        <v>1400</v>
      </c>
      <c r="I54" s="12">
        <f t="shared" si="12"/>
        <v>448000</v>
      </c>
      <c r="J54" s="26">
        <f t="shared" si="10"/>
        <v>246400</v>
      </c>
    </row>
    <row r="55" spans="1:10" ht="15.6" x14ac:dyDescent="0.3">
      <c r="A55" s="5"/>
      <c r="B55" s="5"/>
      <c r="C55" s="5"/>
      <c r="D55" s="5"/>
      <c r="E55" s="6">
        <f t="shared" si="0"/>
        <v>0</v>
      </c>
      <c r="F55" s="10"/>
      <c r="G55" s="7"/>
      <c r="H55" s="7"/>
      <c r="I55" s="9"/>
      <c r="J55" s="26">
        <f t="shared" si="10"/>
        <v>0</v>
      </c>
    </row>
    <row r="56" spans="1:10" ht="15.6" x14ac:dyDescent="0.3">
      <c r="A56" s="5"/>
      <c r="B56" s="5" t="s">
        <v>56</v>
      </c>
      <c r="C56" s="5">
        <v>1</v>
      </c>
      <c r="D56" s="5">
        <v>247174</v>
      </c>
      <c r="E56" s="6">
        <f t="shared" si="0"/>
        <v>247174</v>
      </c>
      <c r="F56" s="10"/>
      <c r="G56" s="7">
        <v>1</v>
      </c>
      <c r="H56" s="7">
        <v>115341</v>
      </c>
      <c r="I56" s="9">
        <v>115341</v>
      </c>
      <c r="J56" s="26">
        <f t="shared" si="10"/>
        <v>-131833</v>
      </c>
    </row>
    <row r="57" spans="1:10" ht="15.6" x14ac:dyDescent="0.3">
      <c r="A57" s="5"/>
      <c r="B57" s="5" t="s">
        <v>57</v>
      </c>
      <c r="C57" s="5">
        <v>1</v>
      </c>
      <c r="D57" s="5">
        <v>148496</v>
      </c>
      <c r="E57" s="6">
        <f t="shared" si="0"/>
        <v>148496</v>
      </c>
      <c r="F57" s="10"/>
      <c r="G57" s="5">
        <v>1</v>
      </c>
      <c r="H57" s="5">
        <v>148496</v>
      </c>
      <c r="I57" s="6">
        <f t="shared" ref="I57:I58" si="13">G57*H57</f>
        <v>148496</v>
      </c>
      <c r="J57" s="26">
        <f t="shared" si="10"/>
        <v>0</v>
      </c>
    </row>
    <row r="58" spans="1:10" ht="15.6" x14ac:dyDescent="0.3">
      <c r="A58" s="5"/>
      <c r="B58" s="5" t="s">
        <v>57</v>
      </c>
      <c r="C58" s="5">
        <v>1</v>
      </c>
      <c r="D58" s="5">
        <v>92498</v>
      </c>
      <c r="E58" s="6">
        <f t="shared" si="0"/>
        <v>92498</v>
      </c>
      <c r="F58" s="10"/>
      <c r="G58" s="5">
        <v>1</v>
      </c>
      <c r="H58" s="5">
        <v>92498</v>
      </c>
      <c r="I58" s="6">
        <f t="shared" si="13"/>
        <v>92498</v>
      </c>
      <c r="J58" s="26">
        <f t="shared" si="10"/>
        <v>0</v>
      </c>
    </row>
    <row r="59" spans="1:10" ht="15.6" x14ac:dyDescent="0.3">
      <c r="A59" s="5"/>
      <c r="B59" s="5" t="s">
        <v>58</v>
      </c>
      <c r="C59" s="5">
        <v>1</v>
      </c>
      <c r="D59" s="5">
        <v>94376</v>
      </c>
      <c r="E59" s="6">
        <f t="shared" si="0"/>
        <v>94376</v>
      </c>
      <c r="F59" s="10"/>
      <c r="G59" s="7">
        <v>1</v>
      </c>
      <c r="H59" s="7">
        <v>46955</v>
      </c>
      <c r="I59" s="9">
        <v>46955</v>
      </c>
      <c r="J59" s="26">
        <f t="shared" si="10"/>
        <v>-47421</v>
      </c>
    </row>
    <row r="60" spans="1:10" ht="15.6" x14ac:dyDescent="0.3">
      <c r="A60" s="5"/>
      <c r="B60" s="5" t="s">
        <v>59</v>
      </c>
      <c r="C60" s="5">
        <v>1</v>
      </c>
      <c r="D60" s="5">
        <v>107137</v>
      </c>
      <c r="E60" s="6">
        <f t="shared" si="0"/>
        <v>107137</v>
      </c>
      <c r="F60" s="10"/>
      <c r="G60" s="7">
        <v>1</v>
      </c>
      <c r="H60" s="7">
        <v>42865</v>
      </c>
      <c r="I60" s="9">
        <v>42865</v>
      </c>
      <c r="J60" s="26">
        <f t="shared" si="10"/>
        <v>-64272</v>
      </c>
    </row>
    <row r="61" spans="1:10" ht="30.6" x14ac:dyDescent="0.3">
      <c r="A61" s="5"/>
      <c r="B61" s="11" t="s">
        <v>60</v>
      </c>
      <c r="C61" s="5">
        <v>0</v>
      </c>
      <c r="D61" s="5">
        <v>0</v>
      </c>
      <c r="E61" s="6">
        <v>0</v>
      </c>
      <c r="F61" s="10" t="s">
        <v>13</v>
      </c>
      <c r="G61" s="7">
        <v>1.85</v>
      </c>
      <c r="H61" s="7">
        <f>32906+37432+64848</f>
        <v>135186</v>
      </c>
      <c r="I61" s="9">
        <v>135186</v>
      </c>
      <c r="J61" s="27">
        <f t="shared" si="10"/>
        <v>135186</v>
      </c>
    </row>
    <row r="62" spans="1:10" ht="15.6" x14ac:dyDescent="0.3">
      <c r="A62" s="5"/>
      <c r="B62" s="5"/>
      <c r="C62" s="5"/>
      <c r="D62" s="5"/>
      <c r="E62" s="6">
        <f t="shared" si="0"/>
        <v>0</v>
      </c>
      <c r="F62" s="5"/>
      <c r="G62" s="17"/>
      <c r="H62" s="17"/>
      <c r="I62" s="18"/>
      <c r="J62" s="26">
        <f>SUM(J9:J61)</f>
        <v>-1831604.2000000002</v>
      </c>
    </row>
    <row r="63" spans="1:10" ht="15.6" x14ac:dyDescent="0.3">
      <c r="A63" s="5"/>
      <c r="B63" s="5"/>
      <c r="C63" s="5"/>
      <c r="D63" s="5"/>
      <c r="E63" s="6">
        <f t="shared" si="0"/>
        <v>0</v>
      </c>
      <c r="F63" s="5"/>
      <c r="G63" s="17"/>
      <c r="H63" s="17"/>
      <c r="I63" s="18"/>
    </row>
    <row r="64" spans="1:10" ht="15.6" x14ac:dyDescent="0.3">
      <c r="A64" s="5"/>
      <c r="B64" s="5"/>
      <c r="C64" s="5"/>
      <c r="D64" s="5"/>
      <c r="E64" s="6">
        <f t="shared" si="0"/>
        <v>0</v>
      </c>
      <c r="F64" s="5"/>
      <c r="G64" s="17"/>
      <c r="H64" s="17"/>
      <c r="I64" s="18"/>
    </row>
    <row r="65" spans="1:9" ht="15.6" x14ac:dyDescent="0.3">
      <c r="A65" s="5"/>
      <c r="B65" s="5"/>
      <c r="C65" s="5"/>
      <c r="D65" s="5"/>
      <c r="E65" s="6">
        <f t="shared" si="0"/>
        <v>0</v>
      </c>
      <c r="F65" s="5"/>
      <c r="G65" s="17"/>
      <c r="H65" s="17"/>
      <c r="I65" s="18"/>
    </row>
    <row r="66" spans="1:9" ht="15.6" x14ac:dyDescent="0.3">
      <c r="A66" s="5"/>
      <c r="B66" s="5"/>
      <c r="C66" s="5"/>
      <c r="D66" s="5"/>
      <c r="E66" s="6">
        <f t="shared" si="0"/>
        <v>0</v>
      </c>
      <c r="F66" s="5"/>
      <c r="G66" s="17"/>
      <c r="H66" s="17"/>
      <c r="I66" s="18"/>
    </row>
    <row r="67" spans="1:9" ht="15.6" x14ac:dyDescent="0.3">
      <c r="A67" s="5"/>
      <c r="B67" s="5"/>
      <c r="C67" s="5"/>
      <c r="D67" s="5"/>
      <c r="E67" s="6">
        <f t="shared" si="0"/>
        <v>0</v>
      </c>
      <c r="F67" s="5"/>
      <c r="G67" s="17"/>
      <c r="H67" s="17"/>
      <c r="I67" s="18"/>
    </row>
    <row r="68" spans="1:9" ht="16.2" thickBot="1" x14ac:dyDescent="0.35">
      <c r="A68" s="5"/>
      <c r="B68" s="5"/>
      <c r="C68" s="5"/>
      <c r="D68" s="5"/>
      <c r="E68" s="19">
        <f t="shared" si="0"/>
        <v>0</v>
      </c>
      <c r="F68" s="20"/>
      <c r="G68" s="21"/>
      <c r="H68" s="21"/>
      <c r="I68" s="22"/>
    </row>
    <row r="69" spans="1:9" ht="15.6" x14ac:dyDescent="0.3">
      <c r="A69" s="5"/>
      <c r="B69" s="5"/>
      <c r="C69" s="5"/>
      <c r="D69" s="5"/>
      <c r="E69" s="23">
        <f>SUM(E9:E68)</f>
        <v>15190161</v>
      </c>
      <c r="F69" s="23"/>
      <c r="G69" s="23"/>
      <c r="H69" s="23"/>
      <c r="I69" s="23">
        <f t="shared" ref="I69" si="14">SUM(I9:I68)</f>
        <v>13358556.800000001</v>
      </c>
    </row>
    <row r="70" spans="1:9" ht="15.6" x14ac:dyDescent="0.3">
      <c r="A70" s="5"/>
      <c r="B70" s="5"/>
      <c r="C70" s="5"/>
      <c r="D70" s="5"/>
      <c r="E70" s="6">
        <f t="shared" si="0"/>
        <v>0</v>
      </c>
      <c r="F70" s="5"/>
      <c r="G70" s="17"/>
      <c r="H70" s="17"/>
      <c r="I70" s="18"/>
    </row>
    <row r="71" spans="1:9" ht="15.6" x14ac:dyDescent="0.3">
      <c r="A71" s="5"/>
      <c r="B71" s="5" t="s">
        <v>61</v>
      </c>
      <c r="C71" s="5"/>
      <c r="D71" s="5"/>
      <c r="E71" s="24">
        <f>+I69-E69</f>
        <v>-1831604.1999999993</v>
      </c>
      <c r="F71" s="5"/>
      <c r="G71" s="17"/>
      <c r="H71" s="17"/>
      <c r="I71" s="18"/>
    </row>
    <row r="72" spans="1:9" ht="15.6" x14ac:dyDescent="0.3">
      <c r="A72" s="5"/>
      <c r="B72" s="5"/>
      <c r="C72" s="5"/>
      <c r="D72" s="5"/>
      <c r="E72" s="6">
        <f t="shared" si="0"/>
        <v>0</v>
      </c>
      <c r="F72" s="5"/>
      <c r="G72" s="17"/>
      <c r="H72" s="17"/>
      <c r="I72" s="18"/>
    </row>
    <row r="73" spans="1:9" ht="15.6" x14ac:dyDescent="0.3">
      <c r="A73" s="5"/>
      <c r="B73" s="5"/>
      <c r="C73" s="5"/>
      <c r="D73" s="5"/>
      <c r="E73" s="6">
        <f t="shared" si="0"/>
        <v>0</v>
      </c>
      <c r="F73" s="5"/>
      <c r="G73" s="17"/>
      <c r="H73" s="17"/>
      <c r="I73" s="18"/>
    </row>
    <row r="74" spans="1:9" ht="15.6" x14ac:dyDescent="0.3">
      <c r="A74" s="5"/>
      <c r="B74" s="5"/>
      <c r="C74" s="5"/>
      <c r="D74" s="5"/>
      <c r="E74" s="6">
        <f t="shared" ref="E74:E83" si="15">C74*D74</f>
        <v>0</v>
      </c>
      <c r="F74" s="5"/>
      <c r="G74" s="17"/>
      <c r="H74" s="17"/>
      <c r="I74" s="18"/>
    </row>
    <row r="75" spans="1:9" ht="15.6" x14ac:dyDescent="0.3">
      <c r="A75" s="5"/>
      <c r="B75" s="5"/>
      <c r="C75" s="5"/>
      <c r="D75" s="5"/>
      <c r="E75" s="6">
        <f t="shared" si="15"/>
        <v>0</v>
      </c>
      <c r="F75" s="5"/>
      <c r="G75" s="17"/>
      <c r="H75" s="17"/>
      <c r="I75" s="18"/>
    </row>
    <row r="76" spans="1:9" ht="15.6" x14ac:dyDescent="0.3">
      <c r="A76" s="5"/>
      <c r="B76" s="5"/>
      <c r="C76" s="5"/>
      <c r="D76" s="5"/>
      <c r="E76" s="6">
        <f t="shared" si="15"/>
        <v>0</v>
      </c>
      <c r="F76" s="5"/>
      <c r="G76" s="17"/>
      <c r="H76" s="17"/>
      <c r="I76" s="18"/>
    </row>
    <row r="77" spans="1:9" ht="15.6" x14ac:dyDescent="0.3">
      <c r="A77" s="5"/>
      <c r="B77" s="5"/>
      <c r="C77" s="5"/>
      <c r="D77" s="5"/>
      <c r="E77" s="6">
        <f t="shared" si="15"/>
        <v>0</v>
      </c>
      <c r="F77" s="5"/>
      <c r="G77" s="17"/>
      <c r="H77" s="17"/>
      <c r="I77" s="18"/>
    </row>
    <row r="78" spans="1:9" ht="15.6" x14ac:dyDescent="0.3">
      <c r="A78" s="5"/>
      <c r="B78" s="5"/>
      <c r="C78" s="5"/>
      <c r="D78" s="5"/>
      <c r="E78" s="6">
        <f t="shared" si="15"/>
        <v>0</v>
      </c>
      <c r="F78" s="5"/>
      <c r="G78" s="17"/>
      <c r="H78" s="17"/>
      <c r="I78" s="17"/>
    </row>
    <row r="79" spans="1:9" ht="15.6" x14ac:dyDescent="0.3">
      <c r="A79" s="5"/>
      <c r="B79" s="5"/>
      <c r="C79" s="5"/>
      <c r="D79" s="5"/>
      <c r="E79" s="6">
        <f t="shared" si="15"/>
        <v>0</v>
      </c>
      <c r="F79" s="5"/>
      <c r="G79" s="17"/>
      <c r="H79" s="17"/>
      <c r="I79" s="17"/>
    </row>
    <row r="80" spans="1:9" ht="15.6" x14ac:dyDescent="0.3">
      <c r="A80" s="5"/>
      <c r="B80" s="5"/>
      <c r="C80" s="5"/>
      <c r="D80" s="5"/>
      <c r="E80" s="6">
        <f t="shared" si="15"/>
        <v>0</v>
      </c>
      <c r="F80" s="5"/>
      <c r="G80" s="17"/>
      <c r="H80" s="17"/>
      <c r="I80" s="17"/>
    </row>
    <row r="81" spans="1:9" ht="15.6" x14ac:dyDescent="0.3">
      <c r="A81" s="5"/>
      <c r="B81" s="5"/>
      <c r="C81" s="5"/>
      <c r="D81" s="5"/>
      <c r="E81" s="6">
        <f t="shared" si="15"/>
        <v>0</v>
      </c>
      <c r="F81" s="5"/>
      <c r="G81" s="17"/>
      <c r="H81" s="17"/>
      <c r="I81" s="17"/>
    </row>
    <row r="82" spans="1:9" ht="15.6" x14ac:dyDescent="0.3">
      <c r="A82" s="5"/>
      <c r="B82" s="5"/>
      <c r="C82" s="5"/>
      <c r="D82" s="5"/>
      <c r="E82" s="6">
        <f t="shared" si="15"/>
        <v>0</v>
      </c>
      <c r="F82" s="5"/>
    </row>
    <row r="83" spans="1:9" ht="15.6" x14ac:dyDescent="0.3">
      <c r="A83" s="5"/>
      <c r="B83" s="5"/>
      <c r="C83" s="5"/>
      <c r="D83" s="5"/>
      <c r="E83" s="6">
        <f t="shared" si="15"/>
        <v>0</v>
      </c>
      <c r="F83" s="5"/>
    </row>
  </sheetData>
  <mergeCells count="3">
    <mergeCell ref="A6:F6"/>
    <mergeCell ref="A7:D7"/>
    <mergeCell ref="F7:F8"/>
  </mergeCells>
  <dataValidations count="1">
    <dataValidation type="list" allowBlank="1" showInputMessage="1" showErrorMessage="1" sqref="A9:A83" xr:uid="{79D7769E-E0E2-48FF-9DDB-E309E5C4186A}">
      <formula1>$I$11:$I$30</formula1>
    </dataValidation>
  </dataValidations>
  <pageMargins left="0.7" right="0.7" top="0.75" bottom="0.75" header="0.3" footer="0.3"/>
  <pageSetup scale="75" orientation="landscape" r:id="rId1"/>
  <headerFooter>
    <oddFooter>&amp;L&amp;F&amp;R&amp;P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063DB-BF36-4246-B2F5-0DC3FCA60EAC}">
  <dimension ref="A1:L83"/>
  <sheetViews>
    <sheetView tabSelected="1" topLeftCell="A55" workbookViewId="0">
      <selection activeCell="I64" sqref="I64"/>
    </sheetView>
  </sheetViews>
  <sheetFormatPr defaultRowHeight="14.4" x14ac:dyDescent="0.3"/>
  <cols>
    <col min="1" max="1" width="11.21875" customWidth="1"/>
    <col min="2" max="2" width="34.21875" customWidth="1"/>
    <col min="3" max="3" width="14.109375" customWidth="1"/>
    <col min="4" max="4" width="18.21875" customWidth="1"/>
    <col min="5" max="5" width="22.21875" customWidth="1"/>
    <col min="7" max="7" width="10.44140625" customWidth="1"/>
    <col min="8" max="8" width="11.21875" customWidth="1"/>
    <col min="9" max="9" width="17.109375" customWidth="1"/>
    <col min="10" max="10" width="14" customWidth="1"/>
    <col min="11" max="11" width="13" customWidth="1"/>
  </cols>
  <sheetData>
    <row r="1" spans="1:10" ht="15.6" x14ac:dyDescent="0.3">
      <c r="A1" s="25" t="s">
        <v>62</v>
      </c>
    </row>
    <row r="2" spans="1:10" ht="15.6" x14ac:dyDescent="0.3">
      <c r="A2" s="25" t="s">
        <v>63</v>
      </c>
    </row>
    <row r="3" spans="1:10" ht="15.6" x14ac:dyDescent="0.3">
      <c r="A3" s="25" t="s">
        <v>64</v>
      </c>
    </row>
    <row r="4" spans="1:10" ht="15.6" x14ac:dyDescent="0.3">
      <c r="A4" s="25" t="s">
        <v>65</v>
      </c>
    </row>
    <row r="6" spans="1:10" ht="24.6" x14ac:dyDescent="0.3">
      <c r="A6" s="53" t="s">
        <v>0</v>
      </c>
      <c r="B6" s="54"/>
      <c r="C6" s="54"/>
      <c r="D6" s="54"/>
      <c r="E6" s="54"/>
      <c r="F6" s="55"/>
    </row>
    <row r="7" spans="1:10" ht="15.6" x14ac:dyDescent="0.3">
      <c r="A7" s="56" t="s">
        <v>1</v>
      </c>
      <c r="B7" s="57"/>
      <c r="C7" s="57"/>
      <c r="D7" s="58"/>
      <c r="E7" s="1">
        <f>SUM(E9:E1177)</f>
        <v>28705505.920000002</v>
      </c>
      <c r="F7" s="59" t="s">
        <v>2</v>
      </c>
    </row>
    <row r="8" spans="1:10" ht="76.2" x14ac:dyDescent="0.35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60"/>
      <c r="G8" s="3" t="s">
        <v>8</v>
      </c>
      <c r="H8" s="4" t="s">
        <v>9</v>
      </c>
      <c r="I8" s="4" t="s">
        <v>10</v>
      </c>
      <c r="J8" s="28" t="s">
        <v>66</v>
      </c>
    </row>
    <row r="9" spans="1:10" ht="30.6" x14ac:dyDescent="0.3">
      <c r="A9" s="5"/>
      <c r="B9" s="5" t="s">
        <v>12</v>
      </c>
      <c r="C9" s="5">
        <v>1</v>
      </c>
      <c r="D9" s="5">
        <v>325478</v>
      </c>
      <c r="E9" s="6">
        <f t="shared" ref="E9:E20" si="0">C9*D9</f>
        <v>325478</v>
      </c>
      <c r="F9" s="39" t="s">
        <v>13</v>
      </c>
      <c r="G9" s="7">
        <v>1</v>
      </c>
      <c r="H9" s="32">
        <v>214165</v>
      </c>
      <c r="I9" s="9">
        <f>+G9*H9</f>
        <v>214165</v>
      </c>
      <c r="J9" s="26">
        <f t="shared" ref="J9:J41" si="1">+I9-E9</f>
        <v>-111313</v>
      </c>
    </row>
    <row r="10" spans="1:10" ht="15.6" x14ac:dyDescent="0.3">
      <c r="A10" s="5"/>
      <c r="B10" s="5" t="s">
        <v>14</v>
      </c>
      <c r="C10" s="5">
        <v>1</v>
      </c>
      <c r="D10" s="5">
        <v>312032</v>
      </c>
      <c r="E10" s="6">
        <f t="shared" si="0"/>
        <v>312032</v>
      </c>
      <c r="F10" s="39" t="s">
        <v>13</v>
      </c>
      <c r="G10" s="7">
        <v>1</v>
      </c>
      <c r="H10" s="7">
        <v>205379</v>
      </c>
      <c r="I10" s="9">
        <f>+G10*H10</f>
        <v>205379</v>
      </c>
      <c r="J10" s="26">
        <f t="shared" si="1"/>
        <v>-106653</v>
      </c>
    </row>
    <row r="11" spans="1:10" ht="15.6" x14ac:dyDescent="0.3">
      <c r="A11" s="5"/>
      <c r="B11" s="5" t="s">
        <v>15</v>
      </c>
      <c r="C11" s="5">
        <v>1</v>
      </c>
      <c r="D11" s="5">
        <v>342887</v>
      </c>
      <c r="E11" s="6">
        <f t="shared" si="0"/>
        <v>342887</v>
      </c>
      <c r="F11" s="39" t="s">
        <v>13</v>
      </c>
      <c r="G11" s="7">
        <v>1.25</v>
      </c>
      <c r="H11" s="7">
        <f>103421+32906</f>
        <v>136327</v>
      </c>
      <c r="I11" s="9">
        <v>136327</v>
      </c>
      <c r="J11" s="26">
        <f t="shared" si="1"/>
        <v>-206560</v>
      </c>
    </row>
    <row r="12" spans="1:10" ht="30.6" x14ac:dyDescent="0.3">
      <c r="A12" s="5"/>
      <c r="B12" s="5" t="s">
        <v>16</v>
      </c>
      <c r="C12" s="5">
        <v>4</v>
      </c>
      <c r="D12" s="5">
        <v>212629</v>
      </c>
      <c r="E12" s="6">
        <f t="shared" si="0"/>
        <v>850516</v>
      </c>
      <c r="F12" s="39" t="s">
        <v>13</v>
      </c>
      <c r="G12" s="7">
        <v>3.25</v>
      </c>
      <c r="H12" s="7">
        <f>124357+103421+223837+32906</f>
        <v>484521</v>
      </c>
      <c r="I12" s="9">
        <v>484521</v>
      </c>
      <c r="J12" s="26">
        <f t="shared" si="1"/>
        <v>-365995</v>
      </c>
    </row>
    <row r="13" spans="1:10" ht="30.6" x14ac:dyDescent="0.3">
      <c r="A13" s="5"/>
      <c r="B13" s="5" t="s">
        <v>17</v>
      </c>
      <c r="C13" s="5">
        <v>2</v>
      </c>
      <c r="D13" s="5">
        <v>246233.5</v>
      </c>
      <c r="E13" s="6">
        <f t="shared" si="0"/>
        <v>492467</v>
      </c>
      <c r="F13" s="39" t="s">
        <v>13</v>
      </c>
      <c r="G13" s="7">
        <v>1.25</v>
      </c>
      <c r="H13" s="7">
        <f>205379+32906</f>
        <v>238285</v>
      </c>
      <c r="I13" s="9">
        <v>238285</v>
      </c>
      <c r="J13" s="26">
        <f t="shared" si="1"/>
        <v>-254182</v>
      </c>
    </row>
    <row r="14" spans="1:10" ht="30.6" x14ac:dyDescent="0.3">
      <c r="A14" s="5"/>
      <c r="B14" s="5" t="s">
        <v>18</v>
      </c>
      <c r="C14" s="5">
        <v>2</v>
      </c>
      <c r="D14" s="5">
        <v>265821.5</v>
      </c>
      <c r="E14" s="6">
        <f t="shared" si="0"/>
        <v>531643</v>
      </c>
      <c r="F14" s="39" t="s">
        <v>13</v>
      </c>
      <c r="G14" s="7">
        <v>1</v>
      </c>
      <c r="H14" s="7">
        <v>205379</v>
      </c>
      <c r="I14" s="9">
        <v>205379</v>
      </c>
      <c r="J14" s="26">
        <f t="shared" si="1"/>
        <v>-326264</v>
      </c>
    </row>
    <row r="15" spans="1:10" ht="30.6" x14ac:dyDescent="0.3">
      <c r="A15" s="5"/>
      <c r="B15" s="5" t="s">
        <v>19</v>
      </c>
      <c r="C15" s="5">
        <v>2</v>
      </c>
      <c r="D15" s="5">
        <v>261516</v>
      </c>
      <c r="E15" s="6">
        <f t="shared" si="0"/>
        <v>523032</v>
      </c>
      <c r="F15" s="39" t="s">
        <v>13</v>
      </c>
      <c r="G15" s="7">
        <v>2.65</v>
      </c>
      <c r="H15" s="7">
        <f>32906+24955+68945+76128</f>
        <v>202934</v>
      </c>
      <c r="I15" s="9">
        <v>202934</v>
      </c>
      <c r="J15" s="26">
        <f t="shared" si="1"/>
        <v>-320098</v>
      </c>
    </row>
    <row r="16" spans="1:10" ht="30.6" x14ac:dyDescent="0.3">
      <c r="A16" s="5"/>
      <c r="B16" s="5" t="s">
        <v>20</v>
      </c>
      <c r="C16" s="5">
        <v>4</v>
      </c>
      <c r="D16" s="5">
        <v>212127.25</v>
      </c>
      <c r="E16" s="6">
        <f t="shared" si="0"/>
        <v>848509</v>
      </c>
      <c r="F16" s="39" t="s">
        <v>13</v>
      </c>
      <c r="G16" s="7">
        <v>2</v>
      </c>
      <c r="H16" s="7">
        <v>242896</v>
      </c>
      <c r="I16" s="9">
        <v>242896</v>
      </c>
      <c r="J16" s="26">
        <f t="shared" si="1"/>
        <v>-605613</v>
      </c>
    </row>
    <row r="17" spans="1:12" ht="30.6" x14ac:dyDescent="0.3">
      <c r="A17" s="5"/>
      <c r="B17" s="5" t="s">
        <v>21</v>
      </c>
      <c r="C17" s="5">
        <v>1</v>
      </c>
      <c r="D17" s="5">
        <v>312032</v>
      </c>
      <c r="E17" s="6">
        <f t="shared" si="0"/>
        <v>312032</v>
      </c>
      <c r="F17" s="39" t="s">
        <v>13</v>
      </c>
      <c r="G17" s="7">
        <v>2</v>
      </c>
      <c r="H17" s="7">
        <v>205379</v>
      </c>
      <c r="I17" s="9">
        <v>205379</v>
      </c>
      <c r="J17" s="26">
        <f t="shared" si="1"/>
        <v>-106653</v>
      </c>
    </row>
    <row r="18" spans="1:12" ht="15.6" x14ac:dyDescent="0.3">
      <c r="A18" s="5"/>
      <c r="B18" s="5" t="s">
        <v>22</v>
      </c>
      <c r="C18" s="5">
        <v>1</v>
      </c>
      <c r="D18" s="5">
        <v>189264</v>
      </c>
      <c r="E18" s="6">
        <f t="shared" si="0"/>
        <v>189264</v>
      </c>
      <c r="F18" s="39" t="s">
        <v>13</v>
      </c>
      <c r="G18" s="7">
        <v>1</v>
      </c>
      <c r="H18" s="7">
        <f>34551+23034</f>
        <v>57585</v>
      </c>
      <c r="I18" s="9">
        <f>+G18*H18</f>
        <v>57585</v>
      </c>
      <c r="J18" s="26">
        <f t="shared" si="1"/>
        <v>-131679</v>
      </c>
    </row>
    <row r="19" spans="1:12" ht="30.6" x14ac:dyDescent="0.3">
      <c r="A19" s="5"/>
      <c r="B19" s="5" t="s">
        <v>23</v>
      </c>
      <c r="C19" s="5">
        <v>25320</v>
      </c>
      <c r="D19" s="5">
        <v>42.2</v>
      </c>
      <c r="E19" s="6">
        <f t="shared" si="0"/>
        <v>1068504</v>
      </c>
      <c r="F19" s="39" t="s">
        <v>13</v>
      </c>
      <c r="G19" s="29">
        <v>35000</v>
      </c>
      <c r="H19" s="29">
        <v>42.2</v>
      </c>
      <c r="I19" s="34">
        <f>G19*H19</f>
        <v>1477000</v>
      </c>
      <c r="J19" s="26">
        <f t="shared" si="1"/>
        <v>408496</v>
      </c>
    </row>
    <row r="20" spans="1:12" ht="30.6" x14ac:dyDescent="0.3">
      <c r="A20" s="5"/>
      <c r="B20" s="5" t="s">
        <v>24</v>
      </c>
      <c r="C20" s="5">
        <v>1376</v>
      </c>
      <c r="D20" s="5">
        <v>500</v>
      </c>
      <c r="E20" s="6">
        <f t="shared" si="0"/>
        <v>688000</v>
      </c>
      <c r="F20" s="39" t="s">
        <v>13</v>
      </c>
      <c r="G20" s="11">
        <v>2500</v>
      </c>
      <c r="H20" s="11">
        <v>500</v>
      </c>
      <c r="I20" s="12">
        <f>G20*H20</f>
        <v>1250000</v>
      </c>
      <c r="J20" s="26">
        <f t="shared" si="1"/>
        <v>562000</v>
      </c>
    </row>
    <row r="21" spans="1:12" ht="100.8" x14ac:dyDescent="0.3">
      <c r="A21" s="5"/>
      <c r="B21" s="41" t="s">
        <v>25</v>
      </c>
      <c r="C21" s="41">
        <v>1327</v>
      </c>
      <c r="D21" s="41">
        <v>42.2</v>
      </c>
      <c r="E21" s="42">
        <v>56000</v>
      </c>
      <c r="F21" s="43" t="s">
        <v>13</v>
      </c>
      <c r="G21" s="44">
        <f>3523+111.2</f>
        <v>3634.2</v>
      </c>
      <c r="H21" s="44">
        <v>42.6</v>
      </c>
      <c r="I21" s="45">
        <f>+G21*H21</f>
        <v>154816.91999999998</v>
      </c>
      <c r="J21" s="46">
        <f t="shared" si="1"/>
        <v>98816.919999999984</v>
      </c>
      <c r="K21" s="47" t="s">
        <v>67</v>
      </c>
    </row>
    <row r="22" spans="1:12" ht="30.6" x14ac:dyDescent="0.3">
      <c r="A22" s="5"/>
      <c r="B22" s="5" t="s">
        <v>27</v>
      </c>
      <c r="C22" s="5">
        <v>1</v>
      </c>
      <c r="D22" s="5">
        <v>122416</v>
      </c>
      <c r="E22" s="6">
        <f t="shared" ref="E22:E35" si="2">C22*D22</f>
        <v>122416</v>
      </c>
      <c r="F22" s="39" t="s">
        <v>13</v>
      </c>
      <c r="G22" s="11">
        <v>0</v>
      </c>
      <c r="H22" s="11">
        <v>0</v>
      </c>
      <c r="I22" s="13">
        <v>0</v>
      </c>
      <c r="J22" s="26">
        <f t="shared" si="1"/>
        <v>-122416</v>
      </c>
    </row>
    <row r="23" spans="1:12" ht="30.6" x14ac:dyDescent="0.3">
      <c r="A23" s="5"/>
      <c r="B23" s="5" t="s">
        <v>28</v>
      </c>
      <c r="C23" s="5">
        <v>1</v>
      </c>
      <c r="D23" s="5">
        <v>122416</v>
      </c>
      <c r="E23" s="6">
        <f t="shared" si="2"/>
        <v>122416</v>
      </c>
      <c r="F23" s="39" t="s">
        <v>13</v>
      </c>
      <c r="G23" s="29">
        <v>0</v>
      </c>
      <c r="H23" s="29">
        <v>0</v>
      </c>
      <c r="I23" s="36">
        <f>G23*H23</f>
        <v>0</v>
      </c>
      <c r="J23" s="26">
        <f t="shared" si="1"/>
        <v>-122416</v>
      </c>
    </row>
    <row r="24" spans="1:12" ht="30.6" x14ac:dyDescent="0.3">
      <c r="A24" s="5"/>
      <c r="B24" s="5" t="s">
        <v>29</v>
      </c>
      <c r="C24" s="5">
        <v>1</v>
      </c>
      <c r="D24" s="5">
        <v>122416</v>
      </c>
      <c r="E24" s="6">
        <f t="shared" si="2"/>
        <v>122416</v>
      </c>
      <c r="F24" s="39" t="s">
        <v>13</v>
      </c>
      <c r="G24" s="11">
        <v>0</v>
      </c>
      <c r="H24" s="11">
        <v>0</v>
      </c>
      <c r="I24" s="13">
        <f>G24*H24</f>
        <v>0</v>
      </c>
      <c r="J24" s="26">
        <f t="shared" si="1"/>
        <v>-122416</v>
      </c>
    </row>
    <row r="25" spans="1:12" ht="30.6" x14ac:dyDescent="0.3">
      <c r="A25" s="5"/>
      <c r="B25" s="5" t="s">
        <v>30</v>
      </c>
      <c r="C25" s="5">
        <v>2</v>
      </c>
      <c r="D25" s="5">
        <v>122416</v>
      </c>
      <c r="E25" s="6">
        <f t="shared" si="2"/>
        <v>244832</v>
      </c>
      <c r="F25" s="39" t="s">
        <v>13</v>
      </c>
      <c r="G25" s="30">
        <v>1.6</v>
      </c>
      <c r="H25" s="30">
        <f>34903+57169</f>
        <v>92072</v>
      </c>
      <c r="I25" s="35">
        <v>92072</v>
      </c>
      <c r="J25" s="26">
        <f t="shared" si="1"/>
        <v>-152760</v>
      </c>
    </row>
    <row r="26" spans="1:12" ht="30.6" x14ac:dyDescent="0.3">
      <c r="A26" s="5"/>
      <c r="B26" s="5" t="s">
        <v>31</v>
      </c>
      <c r="C26" s="5">
        <v>1</v>
      </c>
      <c r="D26" s="5">
        <v>122416</v>
      </c>
      <c r="E26" s="6">
        <f t="shared" si="2"/>
        <v>122416</v>
      </c>
      <c r="F26" s="39" t="s">
        <v>13</v>
      </c>
      <c r="G26" s="11">
        <v>0</v>
      </c>
      <c r="H26" s="11">
        <v>0</v>
      </c>
      <c r="I26" s="13">
        <f>G26*H26</f>
        <v>0</v>
      </c>
      <c r="J26" s="26">
        <f t="shared" si="1"/>
        <v>-122416</v>
      </c>
    </row>
    <row r="27" spans="1:12" ht="30.6" x14ac:dyDescent="0.3">
      <c r="A27" s="5"/>
      <c r="B27" s="5" t="s">
        <v>32</v>
      </c>
      <c r="C27" s="5">
        <v>1</v>
      </c>
      <c r="D27" s="5">
        <v>122416</v>
      </c>
      <c r="E27" s="6">
        <f t="shared" si="2"/>
        <v>122416</v>
      </c>
      <c r="F27" s="39" t="s">
        <v>13</v>
      </c>
      <c r="G27" s="29">
        <v>0</v>
      </c>
      <c r="H27" s="29">
        <v>0</v>
      </c>
      <c r="I27" s="36">
        <f>G27*H27</f>
        <v>0</v>
      </c>
      <c r="J27" s="26">
        <f t="shared" si="1"/>
        <v>-122416</v>
      </c>
    </row>
    <row r="28" spans="1:12" ht="30.6" x14ac:dyDescent="0.3">
      <c r="A28" s="5"/>
      <c r="B28" s="5" t="s">
        <v>33</v>
      </c>
      <c r="C28" s="5">
        <v>1</v>
      </c>
      <c r="D28" s="5">
        <v>122416</v>
      </c>
      <c r="E28" s="6">
        <f t="shared" si="2"/>
        <v>122416</v>
      </c>
      <c r="F28" s="39" t="s">
        <v>13</v>
      </c>
      <c r="G28" s="11">
        <v>0</v>
      </c>
      <c r="H28" s="11">
        <v>0</v>
      </c>
      <c r="I28" s="13">
        <f>G28*H28</f>
        <v>0</v>
      </c>
      <c r="J28" s="26">
        <f t="shared" si="1"/>
        <v>-122416</v>
      </c>
    </row>
    <row r="29" spans="1:12" ht="30.6" x14ac:dyDescent="0.3">
      <c r="A29" s="5"/>
      <c r="B29" s="5" t="s">
        <v>34</v>
      </c>
      <c r="C29" s="5">
        <v>1</v>
      </c>
      <c r="D29" s="5">
        <v>122416</v>
      </c>
      <c r="E29" s="6">
        <f t="shared" si="2"/>
        <v>122416</v>
      </c>
      <c r="F29" s="39" t="s">
        <v>13</v>
      </c>
      <c r="G29" s="11">
        <v>0</v>
      </c>
      <c r="H29" s="11">
        <v>0</v>
      </c>
      <c r="I29" s="13">
        <f>G29*H29</f>
        <v>0</v>
      </c>
      <c r="J29" s="26">
        <f t="shared" si="1"/>
        <v>-122416</v>
      </c>
    </row>
    <row r="30" spans="1:12" ht="30.6" x14ac:dyDescent="0.3">
      <c r="A30" s="5"/>
      <c r="B30" s="5" t="s">
        <v>41</v>
      </c>
      <c r="C30" s="5">
        <v>68</v>
      </c>
      <c r="D30" s="5">
        <v>500</v>
      </c>
      <c r="E30" s="6">
        <f t="shared" si="2"/>
        <v>34000</v>
      </c>
      <c r="F30" s="39" t="s">
        <v>13</v>
      </c>
      <c r="G30" s="11">
        <v>150</v>
      </c>
      <c r="H30" s="11">
        <v>500</v>
      </c>
      <c r="I30" s="12">
        <f>G30*H30</f>
        <v>75000</v>
      </c>
      <c r="J30" s="26">
        <f t="shared" si="1"/>
        <v>41000</v>
      </c>
      <c r="L30">
        <f>75000-152051</f>
        <v>-77051</v>
      </c>
    </row>
    <row r="31" spans="1:12" ht="15.6" x14ac:dyDescent="0.3">
      <c r="A31" s="5"/>
      <c r="B31" s="5" t="s">
        <v>45</v>
      </c>
      <c r="C31" s="5">
        <v>4</v>
      </c>
      <c r="D31" s="5">
        <v>62074</v>
      </c>
      <c r="E31" s="6">
        <f t="shared" si="2"/>
        <v>248296</v>
      </c>
      <c r="F31" s="39" t="s">
        <v>13</v>
      </c>
      <c r="G31" s="30">
        <v>7.9</v>
      </c>
      <c r="H31" s="30">
        <f>129079+69146+30255-2572+29808+29952+23448</f>
        <v>309116</v>
      </c>
      <c r="I31" s="35">
        <v>309116</v>
      </c>
      <c r="J31" s="26">
        <f t="shared" si="1"/>
        <v>60820</v>
      </c>
    </row>
    <row r="32" spans="1:12" ht="15.6" x14ac:dyDescent="0.3">
      <c r="A32" s="5"/>
      <c r="B32" s="5" t="s">
        <v>46</v>
      </c>
      <c r="C32" s="5">
        <v>4</v>
      </c>
      <c r="D32" s="5">
        <v>112338</v>
      </c>
      <c r="E32" s="6">
        <f t="shared" si="2"/>
        <v>449352</v>
      </c>
      <c r="F32" s="39" t="s">
        <v>13</v>
      </c>
      <c r="G32" s="7">
        <v>10</v>
      </c>
      <c r="H32" s="7">
        <f>120311+147887+205379+214165+140935+214165+118660+67600+59490+205379</f>
        <v>1493971</v>
      </c>
      <c r="I32" s="9">
        <v>1493971</v>
      </c>
      <c r="J32" s="26">
        <f t="shared" si="1"/>
        <v>1044619</v>
      </c>
    </row>
    <row r="33" spans="1:11" ht="15.6" x14ac:dyDescent="0.3">
      <c r="A33" s="5"/>
      <c r="B33" s="5" t="s">
        <v>52</v>
      </c>
      <c r="C33" s="5">
        <v>20</v>
      </c>
      <c r="D33" s="5">
        <f>500*81</f>
        <v>40500</v>
      </c>
      <c r="E33" s="6">
        <f t="shared" si="2"/>
        <v>810000</v>
      </c>
      <c r="F33" s="39" t="s">
        <v>13</v>
      </c>
      <c r="G33" s="29">
        <v>30</v>
      </c>
      <c r="H33" s="29">
        <f>500*81</f>
        <v>40500</v>
      </c>
      <c r="I33" s="34">
        <f>G33*H33</f>
        <v>1215000</v>
      </c>
      <c r="J33" s="26">
        <f t="shared" si="1"/>
        <v>405000</v>
      </c>
    </row>
    <row r="34" spans="1:11" ht="30.6" x14ac:dyDescent="0.3">
      <c r="A34" s="5"/>
      <c r="B34" s="5" t="s">
        <v>53</v>
      </c>
      <c r="C34" s="5">
        <v>42</v>
      </c>
      <c r="D34" s="5">
        <v>6804</v>
      </c>
      <c r="E34" s="6">
        <f t="shared" si="2"/>
        <v>285768</v>
      </c>
      <c r="F34" s="39" t="s">
        <v>13</v>
      </c>
      <c r="G34" s="5">
        <v>42</v>
      </c>
      <c r="H34" s="5">
        <v>6804</v>
      </c>
      <c r="I34" s="16">
        <f>G34*H34</f>
        <v>285768</v>
      </c>
      <c r="J34" s="26">
        <f t="shared" si="1"/>
        <v>0</v>
      </c>
    </row>
    <row r="35" spans="1:11" ht="15.6" x14ac:dyDescent="0.3">
      <c r="A35" s="5"/>
      <c r="B35" s="5" t="s">
        <v>54</v>
      </c>
      <c r="C35" s="5">
        <v>45</v>
      </c>
      <c r="D35" s="5">
        <f>320*42</f>
        <v>13440</v>
      </c>
      <c r="E35" s="6">
        <f t="shared" si="2"/>
        <v>604800</v>
      </c>
      <c r="F35" s="39" t="s">
        <v>13</v>
      </c>
      <c r="G35" s="29">
        <v>45</v>
      </c>
      <c r="H35" s="29">
        <v>20000</v>
      </c>
      <c r="I35" s="34">
        <f>G35*H35</f>
        <v>900000</v>
      </c>
      <c r="J35" s="26">
        <f t="shared" si="1"/>
        <v>295200</v>
      </c>
    </row>
    <row r="36" spans="1:11" ht="30.6" x14ac:dyDescent="0.3">
      <c r="A36" s="5"/>
      <c r="B36" s="11" t="s">
        <v>60</v>
      </c>
      <c r="C36" s="5">
        <v>0</v>
      </c>
      <c r="D36" s="5">
        <v>0</v>
      </c>
      <c r="E36" s="6">
        <v>0</v>
      </c>
      <c r="F36" s="39" t="s">
        <v>13</v>
      </c>
      <c r="G36" s="30">
        <v>1.85</v>
      </c>
      <c r="H36" s="30">
        <f>32906+37432+64848</f>
        <v>135186</v>
      </c>
      <c r="I36" s="35">
        <v>135186</v>
      </c>
      <c r="J36" s="38">
        <f t="shared" si="1"/>
        <v>135186</v>
      </c>
      <c r="K36" s="40">
        <f>SUM(I9:I36)</f>
        <v>9580779.9199999999</v>
      </c>
    </row>
    <row r="37" spans="1:11" ht="30.6" x14ac:dyDescent="0.3">
      <c r="A37" s="5"/>
      <c r="B37" s="5" t="s">
        <v>11</v>
      </c>
      <c r="C37" s="5">
        <v>1</v>
      </c>
      <c r="D37" s="5">
        <v>312033</v>
      </c>
      <c r="E37" s="6">
        <f t="shared" ref="E37:E44" si="3">C37*D37</f>
        <v>312033</v>
      </c>
      <c r="F37" s="5"/>
      <c r="G37" s="30">
        <v>1</v>
      </c>
      <c r="H37" s="33">
        <v>205379</v>
      </c>
      <c r="I37" s="35">
        <v>205379</v>
      </c>
      <c r="J37" s="26">
        <f t="shared" si="1"/>
        <v>-106654</v>
      </c>
    </row>
    <row r="38" spans="1:11" ht="30.6" x14ac:dyDescent="0.3">
      <c r="A38" s="5"/>
      <c r="B38" s="5" t="s">
        <v>26</v>
      </c>
      <c r="C38" s="5">
        <v>1</v>
      </c>
      <c r="D38" s="5">
        <v>116190</v>
      </c>
      <c r="E38" s="6">
        <f t="shared" si="3"/>
        <v>116190</v>
      </c>
      <c r="F38" s="5"/>
      <c r="G38" s="30">
        <v>1</v>
      </c>
      <c r="H38" s="30">
        <v>78063</v>
      </c>
      <c r="I38" s="35">
        <v>78063</v>
      </c>
      <c r="J38" s="26">
        <f t="shared" si="1"/>
        <v>-38127</v>
      </c>
    </row>
    <row r="39" spans="1:11" ht="30.6" x14ac:dyDescent="0.3">
      <c r="A39" s="5"/>
      <c r="B39" s="5" t="s">
        <v>35</v>
      </c>
      <c r="C39" s="5">
        <v>3</v>
      </c>
      <c r="D39" s="5">
        <v>132283</v>
      </c>
      <c r="E39" s="6">
        <f t="shared" si="3"/>
        <v>396849</v>
      </c>
      <c r="F39" s="10"/>
      <c r="G39" s="30">
        <v>3.7</v>
      </c>
      <c r="H39" s="30">
        <v>236750</v>
      </c>
      <c r="I39" s="35">
        <v>236750</v>
      </c>
      <c r="J39" s="26">
        <f t="shared" si="1"/>
        <v>-160099</v>
      </c>
    </row>
    <row r="40" spans="1:11" ht="30.6" x14ac:dyDescent="0.3">
      <c r="A40" s="5"/>
      <c r="B40" s="5" t="s">
        <v>36</v>
      </c>
      <c r="C40" s="5">
        <v>2</v>
      </c>
      <c r="D40" s="5">
        <v>160533</v>
      </c>
      <c r="E40" s="6">
        <f t="shared" si="3"/>
        <v>321066</v>
      </c>
      <c r="F40" s="10"/>
      <c r="G40" s="7">
        <v>1</v>
      </c>
      <c r="H40" s="7">
        <v>114657</v>
      </c>
      <c r="I40" s="9">
        <v>114657</v>
      </c>
      <c r="J40" s="26">
        <f t="shared" si="1"/>
        <v>-206409</v>
      </c>
    </row>
    <row r="41" spans="1:11" ht="30.6" x14ac:dyDescent="0.3">
      <c r="A41" s="5"/>
      <c r="B41" s="5" t="s">
        <v>37</v>
      </c>
      <c r="C41" s="5">
        <v>1</v>
      </c>
      <c r="D41" s="5">
        <v>160533</v>
      </c>
      <c r="E41" s="6">
        <f t="shared" si="3"/>
        <v>160533</v>
      </c>
      <c r="F41" s="10"/>
      <c r="G41" s="31">
        <v>1</v>
      </c>
      <c r="H41" s="31">
        <v>160533</v>
      </c>
      <c r="I41" s="37">
        <f>G41*H41</f>
        <v>160533</v>
      </c>
      <c r="J41" s="26">
        <f t="shared" si="1"/>
        <v>0</v>
      </c>
    </row>
    <row r="42" spans="1:11" ht="15.6" x14ac:dyDescent="0.3">
      <c r="A42" s="5"/>
      <c r="B42" s="14"/>
      <c r="C42" s="5"/>
      <c r="D42" s="5"/>
      <c r="E42" s="6">
        <f t="shared" si="3"/>
        <v>0</v>
      </c>
      <c r="F42" s="10"/>
      <c r="G42" s="7"/>
      <c r="H42" s="7"/>
      <c r="I42" s="9"/>
      <c r="J42" s="26"/>
    </row>
    <row r="43" spans="1:11" ht="30.6" x14ac:dyDescent="0.3">
      <c r="A43" s="5"/>
      <c r="B43" s="5" t="s">
        <v>38</v>
      </c>
      <c r="C43" s="5">
        <v>1</v>
      </c>
      <c r="D43" s="5">
        <v>160533</v>
      </c>
      <c r="E43" s="6">
        <f t="shared" si="3"/>
        <v>160533</v>
      </c>
      <c r="F43" s="10"/>
      <c r="G43" s="31">
        <v>1</v>
      </c>
      <c r="H43" s="31">
        <v>160533</v>
      </c>
      <c r="I43" s="37">
        <f>G43*H43</f>
        <v>160533</v>
      </c>
      <c r="J43" s="26">
        <f>+I43-E43</f>
        <v>0</v>
      </c>
    </row>
    <row r="44" spans="1:11" ht="30.6" x14ac:dyDescent="0.3">
      <c r="A44" s="5"/>
      <c r="B44" s="5" t="s">
        <v>39</v>
      </c>
      <c r="C44" s="5">
        <v>1</v>
      </c>
      <c r="D44" s="5">
        <v>160533</v>
      </c>
      <c r="E44" s="6">
        <f t="shared" si="3"/>
        <v>160533</v>
      </c>
      <c r="F44" s="10"/>
      <c r="G44" s="31">
        <v>1</v>
      </c>
      <c r="H44" s="31">
        <v>160533</v>
      </c>
      <c r="I44" s="37">
        <f>G44*H44</f>
        <v>160533</v>
      </c>
      <c r="J44" s="26">
        <f>+I44-E44</f>
        <v>0</v>
      </c>
    </row>
    <row r="45" spans="1:11" ht="30.6" x14ac:dyDescent="0.3">
      <c r="A45" s="5"/>
      <c r="B45" s="5" t="s">
        <v>40</v>
      </c>
      <c r="C45" s="5">
        <v>20763</v>
      </c>
      <c r="D45" s="5">
        <v>42.2</v>
      </c>
      <c r="E45" s="6">
        <v>876199</v>
      </c>
      <c r="F45" s="10"/>
      <c r="G45" s="29">
        <v>3</v>
      </c>
      <c r="H45" s="29">
        <v>577804</v>
      </c>
      <c r="I45" s="34">
        <v>577804</v>
      </c>
      <c r="J45" s="26">
        <f>+I45-E45</f>
        <v>-298395</v>
      </c>
    </row>
    <row r="46" spans="1:11" ht="15.6" x14ac:dyDescent="0.3">
      <c r="A46" s="5"/>
      <c r="B46" s="5"/>
      <c r="C46" s="5"/>
      <c r="D46" s="5"/>
      <c r="E46" s="6">
        <f t="shared" ref="E46:E64" si="4">C46*D46</f>
        <v>0</v>
      </c>
      <c r="F46" s="5"/>
      <c r="G46" s="7"/>
      <c r="H46" s="7"/>
      <c r="I46" s="9"/>
      <c r="J46" s="26"/>
    </row>
    <row r="47" spans="1:11" ht="15.6" x14ac:dyDescent="0.3">
      <c r="A47" s="5"/>
      <c r="B47" s="15" t="s">
        <v>42</v>
      </c>
      <c r="C47" s="5"/>
      <c r="D47" s="5"/>
      <c r="E47" s="6">
        <f t="shared" si="4"/>
        <v>0</v>
      </c>
      <c r="F47" s="5"/>
      <c r="G47" s="30"/>
      <c r="H47" s="30"/>
      <c r="I47" s="35"/>
      <c r="J47" s="26"/>
    </row>
    <row r="48" spans="1:11" ht="15.6" x14ac:dyDescent="0.3">
      <c r="A48" s="5"/>
      <c r="B48" s="5" t="s">
        <v>43</v>
      </c>
      <c r="C48" s="5">
        <v>1</v>
      </c>
      <c r="D48" s="5">
        <v>247174</v>
      </c>
      <c r="E48" s="6">
        <f t="shared" si="4"/>
        <v>247174</v>
      </c>
      <c r="F48" s="5"/>
      <c r="G48" s="7">
        <v>1</v>
      </c>
      <c r="H48" s="7">
        <v>116341</v>
      </c>
      <c r="I48" s="9">
        <v>116341</v>
      </c>
      <c r="J48" s="26">
        <f t="shared" ref="J48:J61" si="5">+I48-E48</f>
        <v>-130833</v>
      </c>
    </row>
    <row r="49" spans="1:10" ht="15.6" x14ac:dyDescent="0.3">
      <c r="A49" s="5"/>
      <c r="B49" s="5" t="s">
        <v>44</v>
      </c>
      <c r="C49" s="5">
        <v>4</v>
      </c>
      <c r="D49" s="5">
        <v>112338</v>
      </c>
      <c r="E49" s="6">
        <f t="shared" si="4"/>
        <v>449352</v>
      </c>
      <c r="F49" s="5"/>
      <c r="G49" s="30">
        <v>3.5</v>
      </c>
      <c r="H49" s="30">
        <v>210925</v>
      </c>
      <c r="I49" s="35">
        <v>210925</v>
      </c>
      <c r="J49" s="26">
        <f t="shared" si="5"/>
        <v>-238427</v>
      </c>
    </row>
    <row r="50" spans="1:10" ht="15.6" x14ac:dyDescent="0.3">
      <c r="A50" s="5"/>
      <c r="B50" s="5" t="s">
        <v>47</v>
      </c>
      <c r="C50" s="5">
        <v>5</v>
      </c>
      <c r="D50" s="5">
        <v>108106</v>
      </c>
      <c r="E50" s="6">
        <f t="shared" si="4"/>
        <v>540530</v>
      </c>
      <c r="F50" s="5"/>
      <c r="G50" s="30">
        <v>4</v>
      </c>
      <c r="H50" s="30">
        <f>109716+215996+106702</f>
        <v>432414</v>
      </c>
      <c r="I50" s="35">
        <v>432414</v>
      </c>
      <c r="J50" s="26">
        <f t="shared" si="5"/>
        <v>-108116</v>
      </c>
    </row>
    <row r="51" spans="1:10" ht="15.6" x14ac:dyDescent="0.3">
      <c r="A51" s="5"/>
      <c r="B51" s="5" t="s">
        <v>48</v>
      </c>
      <c r="C51" s="5">
        <v>1</v>
      </c>
      <c r="D51" s="5">
        <v>126358</v>
      </c>
      <c r="E51" s="6">
        <f t="shared" si="4"/>
        <v>126358</v>
      </c>
      <c r="F51" s="5"/>
      <c r="G51" s="5">
        <v>1</v>
      </c>
      <c r="H51" s="5">
        <v>126358</v>
      </c>
      <c r="I51" s="6">
        <f>G51*H51</f>
        <v>126358</v>
      </c>
      <c r="J51" s="26">
        <f t="shared" si="5"/>
        <v>0</v>
      </c>
    </row>
    <row r="52" spans="1:10" ht="15.6" x14ac:dyDescent="0.3">
      <c r="A52" s="5"/>
      <c r="B52" s="5" t="s">
        <v>49</v>
      </c>
      <c r="C52" s="5">
        <v>1</v>
      </c>
      <c r="D52" s="5">
        <v>112338</v>
      </c>
      <c r="E52" s="6">
        <f t="shared" si="4"/>
        <v>112338</v>
      </c>
      <c r="F52" s="5"/>
      <c r="G52" s="30">
        <v>1</v>
      </c>
      <c r="H52" s="30">
        <v>63201</v>
      </c>
      <c r="I52" s="35">
        <v>63201</v>
      </c>
      <c r="J52" s="26">
        <f t="shared" si="5"/>
        <v>-49137</v>
      </c>
    </row>
    <row r="53" spans="1:10" ht="15.6" x14ac:dyDescent="0.3">
      <c r="A53" s="5"/>
      <c r="B53" s="5" t="s">
        <v>50</v>
      </c>
      <c r="C53" s="5">
        <v>1</v>
      </c>
      <c r="D53" s="5">
        <v>121290</v>
      </c>
      <c r="E53" s="6">
        <f t="shared" si="4"/>
        <v>121290</v>
      </c>
      <c r="F53" s="5"/>
      <c r="G53" s="5">
        <v>1</v>
      </c>
      <c r="H53" s="5">
        <v>121290</v>
      </c>
      <c r="I53" s="6">
        <f>G53*H53</f>
        <v>121290</v>
      </c>
      <c r="J53" s="26">
        <f t="shared" si="5"/>
        <v>0</v>
      </c>
    </row>
    <row r="54" spans="1:10" ht="30.6" x14ac:dyDescent="0.3">
      <c r="A54" s="5"/>
      <c r="B54" s="5" t="s">
        <v>51</v>
      </c>
      <c r="C54" s="5">
        <v>1</v>
      </c>
      <c r="D54" s="5">
        <v>123578</v>
      </c>
      <c r="E54" s="6">
        <f t="shared" si="4"/>
        <v>123578</v>
      </c>
      <c r="F54" s="5"/>
      <c r="G54" s="5">
        <v>1</v>
      </c>
      <c r="H54" s="5">
        <v>123578</v>
      </c>
      <c r="I54" s="6">
        <f>G54*H54</f>
        <v>123578</v>
      </c>
      <c r="J54" s="26">
        <f t="shared" si="5"/>
        <v>0</v>
      </c>
    </row>
    <row r="55" spans="1:10" ht="15.6" x14ac:dyDescent="0.3">
      <c r="A55" s="5"/>
      <c r="B55" s="5" t="s">
        <v>55</v>
      </c>
      <c r="C55" s="5">
        <v>320</v>
      </c>
      <c r="D55" s="5">
        <f>15*42</f>
        <v>630</v>
      </c>
      <c r="E55" s="6">
        <f t="shared" si="4"/>
        <v>201600</v>
      </c>
      <c r="F55" s="10"/>
      <c r="G55" s="29">
        <v>320</v>
      </c>
      <c r="H55" s="29">
        <v>1400</v>
      </c>
      <c r="I55" s="34">
        <f>G55*H55</f>
        <v>448000</v>
      </c>
      <c r="J55" s="26">
        <f t="shared" si="5"/>
        <v>246400</v>
      </c>
    </row>
    <row r="56" spans="1:10" ht="15.6" x14ac:dyDescent="0.3">
      <c r="A56" s="5"/>
      <c r="B56" s="5"/>
      <c r="C56" s="5"/>
      <c r="D56" s="5"/>
      <c r="E56" s="6">
        <f t="shared" si="4"/>
        <v>0</v>
      </c>
      <c r="F56" s="10"/>
      <c r="G56" s="7"/>
      <c r="H56" s="7"/>
      <c r="I56" s="9"/>
      <c r="J56" s="26">
        <f t="shared" si="5"/>
        <v>0</v>
      </c>
    </row>
    <row r="57" spans="1:10" ht="15.6" x14ac:dyDescent="0.3">
      <c r="A57" s="5"/>
      <c r="B57" s="5" t="s">
        <v>56</v>
      </c>
      <c r="C57" s="5">
        <v>1</v>
      </c>
      <c r="D57" s="5">
        <v>247174</v>
      </c>
      <c r="E57" s="6">
        <f t="shared" si="4"/>
        <v>247174</v>
      </c>
      <c r="F57" s="10"/>
      <c r="G57" s="30">
        <v>1</v>
      </c>
      <c r="H57" s="30">
        <v>115341</v>
      </c>
      <c r="I57" s="35">
        <v>115341</v>
      </c>
      <c r="J57" s="26">
        <f t="shared" si="5"/>
        <v>-131833</v>
      </c>
    </row>
    <row r="58" spans="1:10" ht="15.6" x14ac:dyDescent="0.3">
      <c r="A58" s="5"/>
      <c r="B58" s="5" t="s">
        <v>57</v>
      </c>
      <c r="C58" s="5">
        <v>1</v>
      </c>
      <c r="D58" s="5">
        <v>148496</v>
      </c>
      <c r="E58" s="6">
        <f t="shared" si="4"/>
        <v>148496</v>
      </c>
      <c r="F58" s="10"/>
      <c r="G58" s="5">
        <v>1</v>
      </c>
      <c r="H58" s="5">
        <v>148496</v>
      </c>
      <c r="I58" s="6">
        <f>G58*H58</f>
        <v>148496</v>
      </c>
      <c r="J58" s="26">
        <f t="shared" si="5"/>
        <v>0</v>
      </c>
    </row>
    <row r="59" spans="1:10" ht="15.6" x14ac:dyDescent="0.3">
      <c r="A59" s="5"/>
      <c r="B59" s="5" t="s">
        <v>57</v>
      </c>
      <c r="C59" s="5">
        <v>1</v>
      </c>
      <c r="D59" s="5">
        <v>92498</v>
      </c>
      <c r="E59" s="6">
        <f t="shared" si="4"/>
        <v>92498</v>
      </c>
      <c r="F59" s="10"/>
      <c r="G59" s="31">
        <v>1</v>
      </c>
      <c r="H59" s="31">
        <v>92498</v>
      </c>
      <c r="I59" s="37">
        <f>G59*H59</f>
        <v>92498</v>
      </c>
      <c r="J59" s="26">
        <f t="shared" si="5"/>
        <v>0</v>
      </c>
    </row>
    <row r="60" spans="1:10" ht="15.6" x14ac:dyDescent="0.3">
      <c r="A60" s="5"/>
      <c r="B60" s="5" t="s">
        <v>58</v>
      </c>
      <c r="C60" s="5">
        <v>1</v>
      </c>
      <c r="D60" s="5">
        <v>94376</v>
      </c>
      <c r="E60" s="6">
        <f t="shared" si="4"/>
        <v>94376</v>
      </c>
      <c r="F60" s="10"/>
      <c r="G60" s="7">
        <v>1</v>
      </c>
      <c r="H60" s="7">
        <v>46955</v>
      </c>
      <c r="I60" s="9">
        <v>46955</v>
      </c>
      <c r="J60" s="26">
        <f t="shared" si="5"/>
        <v>-47421</v>
      </c>
    </row>
    <row r="61" spans="1:10" ht="15.6" x14ac:dyDescent="0.3">
      <c r="A61" s="5"/>
      <c r="B61" s="5" t="s">
        <v>59</v>
      </c>
      <c r="C61" s="5">
        <v>1</v>
      </c>
      <c r="D61" s="5">
        <v>107137</v>
      </c>
      <c r="E61" s="6">
        <f t="shared" si="4"/>
        <v>107137</v>
      </c>
      <c r="F61" s="10"/>
      <c r="G61" s="7">
        <v>1</v>
      </c>
      <c r="H61" s="7">
        <v>42865</v>
      </c>
      <c r="I61" s="9">
        <v>42865</v>
      </c>
      <c r="J61" s="27">
        <f t="shared" si="5"/>
        <v>-64272</v>
      </c>
    </row>
    <row r="62" spans="1:10" ht="15.6" x14ac:dyDescent="0.3">
      <c r="A62" s="5"/>
      <c r="B62" s="5"/>
      <c r="C62" s="5"/>
      <c r="D62" s="5"/>
      <c r="E62" s="6">
        <f t="shared" si="4"/>
        <v>0</v>
      </c>
      <c r="F62" s="5"/>
      <c r="G62" s="17"/>
      <c r="H62" s="17"/>
      <c r="I62" s="18"/>
      <c r="J62" s="26">
        <f>SUM(J9:J61)</f>
        <v>-1826867.08</v>
      </c>
    </row>
    <row r="63" spans="1:10" ht="75.599999999999994" x14ac:dyDescent="0.3">
      <c r="A63" s="5"/>
      <c r="B63" s="49" t="s">
        <v>68</v>
      </c>
      <c r="C63" s="49"/>
      <c r="D63" s="49"/>
      <c r="E63" s="50">
        <f t="shared" si="4"/>
        <v>0</v>
      </c>
      <c r="F63" s="49"/>
      <c r="G63" s="51"/>
      <c r="H63" s="51"/>
      <c r="I63" s="52">
        <v>152051</v>
      </c>
    </row>
    <row r="64" spans="1:10" ht="15.6" x14ac:dyDescent="0.3">
      <c r="A64" s="5"/>
      <c r="B64" s="5"/>
      <c r="C64" s="5"/>
      <c r="D64" s="5"/>
      <c r="E64" s="6">
        <f t="shared" si="4"/>
        <v>0</v>
      </c>
      <c r="F64" s="5"/>
      <c r="G64" s="17"/>
      <c r="H64" s="17"/>
      <c r="I64" s="18"/>
    </row>
    <row r="65" spans="1:12" ht="15.6" x14ac:dyDescent="0.3">
      <c r="A65" s="5"/>
      <c r="B65" s="5"/>
      <c r="C65" s="5"/>
      <c r="D65" s="5"/>
      <c r="E65" s="6">
        <f t="shared" ref="E65:E73" si="6">C65*D65</f>
        <v>0</v>
      </c>
      <c r="F65" s="5"/>
      <c r="G65" s="17"/>
      <c r="H65" s="17"/>
      <c r="I65" s="18"/>
    </row>
    <row r="66" spans="1:12" ht="15.6" x14ac:dyDescent="0.3">
      <c r="A66" s="5"/>
      <c r="B66" s="5"/>
      <c r="C66" s="5"/>
      <c r="D66" s="5"/>
      <c r="E66" s="6">
        <f t="shared" si="6"/>
        <v>0</v>
      </c>
      <c r="F66" s="5"/>
      <c r="G66" s="17"/>
      <c r="H66" s="17"/>
      <c r="I66" s="18"/>
    </row>
    <row r="67" spans="1:12" ht="15.6" x14ac:dyDescent="0.3">
      <c r="A67" s="5"/>
      <c r="B67" s="5"/>
      <c r="C67" s="5"/>
      <c r="D67" s="5"/>
      <c r="E67" s="6">
        <f t="shared" si="6"/>
        <v>0</v>
      </c>
      <c r="F67" s="5"/>
      <c r="G67" s="17"/>
      <c r="H67" s="17"/>
      <c r="I67" s="18"/>
    </row>
    <row r="68" spans="1:12" ht="16.2" thickBot="1" x14ac:dyDescent="0.35">
      <c r="A68" s="5"/>
      <c r="B68" s="5"/>
      <c r="C68" s="5"/>
      <c r="D68" s="5"/>
      <c r="E68" s="19">
        <f t="shared" si="6"/>
        <v>0</v>
      </c>
      <c r="F68" s="20"/>
      <c r="G68" s="21"/>
      <c r="H68" s="21"/>
      <c r="I68" s="22"/>
    </row>
    <row r="69" spans="1:12" ht="15.6" x14ac:dyDescent="0.3">
      <c r="A69" s="5"/>
      <c r="B69" s="5"/>
      <c r="C69" s="5"/>
      <c r="D69" s="5"/>
      <c r="E69" s="23">
        <f>SUM(E9:E68)</f>
        <v>15190161</v>
      </c>
      <c r="F69" s="23"/>
      <c r="G69" s="23"/>
      <c r="H69" s="23"/>
      <c r="I69" s="48">
        <f t="shared" ref="I69" si="7">SUM(I9:I68)</f>
        <v>13515344.92</v>
      </c>
    </row>
    <row r="70" spans="1:12" ht="15.6" x14ac:dyDescent="0.3">
      <c r="A70" s="5"/>
      <c r="B70" s="5"/>
      <c r="C70" s="5"/>
      <c r="D70" s="5"/>
      <c r="E70" s="6">
        <f t="shared" si="6"/>
        <v>0</v>
      </c>
      <c r="F70" s="5"/>
      <c r="G70" s="17"/>
      <c r="H70" s="17"/>
      <c r="I70" s="18"/>
    </row>
    <row r="71" spans="1:12" ht="15.6" x14ac:dyDescent="0.3">
      <c r="A71" s="5"/>
      <c r="B71" s="5" t="s">
        <v>61</v>
      </c>
      <c r="C71" s="5"/>
      <c r="D71" s="5"/>
      <c r="E71" s="24">
        <f>+I69-E69</f>
        <v>-1674816.08</v>
      </c>
      <c r="F71" s="5"/>
      <c r="G71" s="17"/>
      <c r="H71" s="17"/>
      <c r="I71" s="18"/>
    </row>
    <row r="72" spans="1:12" ht="15.6" x14ac:dyDescent="0.3">
      <c r="A72" s="5"/>
      <c r="B72" s="5"/>
      <c r="C72" s="5"/>
      <c r="D72" s="5"/>
      <c r="E72" s="6">
        <f t="shared" si="6"/>
        <v>0</v>
      </c>
      <c r="F72" s="5"/>
      <c r="G72" s="17"/>
      <c r="H72" s="17"/>
      <c r="I72" s="18"/>
    </row>
    <row r="73" spans="1:12" ht="15.6" x14ac:dyDescent="0.3">
      <c r="A73" s="5"/>
      <c r="B73" s="5"/>
      <c r="C73" s="5"/>
      <c r="D73" s="5"/>
      <c r="E73" s="6">
        <f t="shared" si="6"/>
        <v>0</v>
      </c>
      <c r="F73" s="5"/>
      <c r="G73" s="17"/>
      <c r="H73" s="17"/>
      <c r="I73" s="18"/>
      <c r="L73">
        <f>13510608-13363294</f>
        <v>147314</v>
      </c>
    </row>
    <row r="74" spans="1:12" ht="15.6" x14ac:dyDescent="0.3">
      <c r="A74" s="5"/>
      <c r="B74" s="5"/>
      <c r="C74" s="5"/>
      <c r="D74" s="5"/>
      <c r="E74" s="6">
        <f t="shared" ref="E74:E83" si="8">C74*D74</f>
        <v>0</v>
      </c>
      <c r="F74" s="5"/>
      <c r="G74" s="17"/>
      <c r="H74" s="17"/>
      <c r="I74" s="18"/>
      <c r="L74">
        <f>152051-147314</f>
        <v>4737</v>
      </c>
    </row>
    <row r="75" spans="1:12" ht="15.6" x14ac:dyDescent="0.3">
      <c r="A75" s="5"/>
      <c r="B75" s="5"/>
      <c r="C75" s="5"/>
      <c r="D75" s="5"/>
      <c r="E75" s="6">
        <f t="shared" si="8"/>
        <v>0</v>
      </c>
      <c r="F75" s="5"/>
      <c r="G75" s="17"/>
      <c r="H75" s="17"/>
      <c r="I75" s="18"/>
    </row>
    <row r="76" spans="1:12" ht="15.6" x14ac:dyDescent="0.3">
      <c r="A76" s="5"/>
      <c r="B76" s="5"/>
      <c r="C76" s="5"/>
      <c r="D76" s="5"/>
      <c r="E76" s="6">
        <f t="shared" si="8"/>
        <v>0</v>
      </c>
      <c r="F76" s="5"/>
      <c r="G76" s="17"/>
      <c r="H76" s="17"/>
      <c r="I76" s="18"/>
    </row>
    <row r="77" spans="1:12" ht="15.6" x14ac:dyDescent="0.3">
      <c r="A77" s="5"/>
      <c r="B77" s="5"/>
      <c r="C77" s="5"/>
      <c r="D77" s="5"/>
      <c r="E77" s="6">
        <f t="shared" si="8"/>
        <v>0</v>
      </c>
      <c r="F77" s="5"/>
      <c r="G77" s="17"/>
      <c r="H77" s="17"/>
      <c r="I77" s="18"/>
    </row>
    <row r="78" spans="1:12" ht="15.6" x14ac:dyDescent="0.3">
      <c r="A78" s="5"/>
      <c r="B78" s="5"/>
      <c r="C78" s="5"/>
      <c r="D78" s="5"/>
      <c r="E78" s="6">
        <f t="shared" si="8"/>
        <v>0</v>
      </c>
      <c r="F78" s="5"/>
      <c r="G78" s="17"/>
      <c r="H78" s="17"/>
      <c r="I78" s="17"/>
    </row>
    <row r="79" spans="1:12" ht="15.6" x14ac:dyDescent="0.3">
      <c r="A79" s="5"/>
      <c r="B79" s="5"/>
      <c r="C79" s="5"/>
      <c r="D79" s="5"/>
      <c r="E79" s="6">
        <f t="shared" si="8"/>
        <v>0</v>
      </c>
      <c r="F79" s="5"/>
      <c r="G79" s="17"/>
      <c r="H79" s="17"/>
      <c r="I79" s="17"/>
    </row>
    <row r="80" spans="1:12" ht="15.6" x14ac:dyDescent="0.3">
      <c r="A80" s="5"/>
      <c r="B80" s="5"/>
      <c r="C80" s="5"/>
      <c r="D80" s="5"/>
      <c r="E80" s="6">
        <f t="shared" si="8"/>
        <v>0</v>
      </c>
      <c r="F80" s="5"/>
      <c r="G80" s="17"/>
      <c r="H80" s="17"/>
      <c r="I80" s="17"/>
    </row>
    <row r="81" spans="1:9" ht="15.6" x14ac:dyDescent="0.3">
      <c r="A81" s="5"/>
      <c r="B81" s="5"/>
      <c r="C81" s="5"/>
      <c r="D81" s="5"/>
      <c r="E81" s="6">
        <f t="shared" si="8"/>
        <v>0</v>
      </c>
      <c r="F81" s="5"/>
      <c r="G81" s="17"/>
      <c r="H81" s="17"/>
      <c r="I81" s="17"/>
    </row>
    <row r="82" spans="1:9" ht="15.6" x14ac:dyDescent="0.3">
      <c r="A82" s="5"/>
      <c r="B82" s="5"/>
      <c r="C82" s="5"/>
      <c r="D82" s="5"/>
      <c r="E82" s="6">
        <f t="shared" si="8"/>
        <v>0</v>
      </c>
      <c r="F82" s="5"/>
    </row>
    <row r="83" spans="1:9" ht="15.6" x14ac:dyDescent="0.3">
      <c r="A83" s="5"/>
      <c r="B83" s="5"/>
      <c r="C83" s="5"/>
      <c r="D83" s="5"/>
      <c r="E83" s="6">
        <f t="shared" si="8"/>
        <v>0</v>
      </c>
      <c r="F83" s="5"/>
    </row>
  </sheetData>
  <sortState ref="A9:J64">
    <sortCondition ref="F9:F64"/>
  </sortState>
  <mergeCells count="3">
    <mergeCell ref="A6:F6"/>
    <mergeCell ref="A7:D7"/>
    <mergeCell ref="F7:F8"/>
  </mergeCells>
  <dataValidations count="1">
    <dataValidation type="list" allowBlank="1" showInputMessage="1" showErrorMessage="1" sqref="A9:A83" xr:uid="{6DF370B1-A9EE-4193-B1D2-60204AC7C085}">
      <formula1>$I$11:$I$30</formula1>
    </dataValidation>
  </dataValidation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Learning Loss total</vt:lpstr>
      <vt:lpstr>'Learning Loss total'!Print_Area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Holody</dc:creator>
  <cp:lastModifiedBy>Rebecca Holody</cp:lastModifiedBy>
  <cp:lastPrinted>2023-08-29T21:14:41Z</cp:lastPrinted>
  <dcterms:created xsi:type="dcterms:W3CDTF">2023-07-16T18:41:22Z</dcterms:created>
  <dcterms:modified xsi:type="dcterms:W3CDTF">2023-08-29T21:23:17Z</dcterms:modified>
</cp:coreProperties>
</file>